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0" yWindow="32760" windowWidth="15195" windowHeight="6795" tabRatio="857" activeTab="3"/>
  </bookViews>
  <sheets>
    <sheet name="FrontPage" sheetId="1" r:id="rId1"/>
    <sheet name="Nursery" sheetId="2" r:id="rId2"/>
    <sheet name="Primary" sheetId="3" r:id="rId3"/>
    <sheet name="Middle" sheetId="4" r:id="rId4"/>
    <sheet name="Secondary" sheetId="5" r:id="rId5"/>
    <sheet name="Special" sheetId="6" r:id="rId6"/>
    <sheet name="Guidance" sheetId="7" r:id="rId7"/>
    <sheet name="Survey Response Burden" sheetId="8" r:id="rId8"/>
    <sheet name="Comments" sheetId="9" r:id="rId9"/>
    <sheet name="Transfer" sheetId="10" state="hidden" r:id="rId10"/>
    <sheet name="Details" sheetId="11" state="hidden" r:id="rId11"/>
    <sheet name="Lookup" sheetId="12" state="hidden" r:id="rId12"/>
  </sheets>
  <externalReferences>
    <externalReference r:id="rId15"/>
    <externalReference r:id="rId16"/>
  </externalReferences>
  <definedNames>
    <definedName name="_Hlt2075404" localSheetId="6">'Guidance'!$B$9</definedName>
    <definedName name="_tab1">'Transfer'!$A$1:$F$489</definedName>
    <definedName name="_xlfn.ANCHORARRAY" hidden="1">#NAME?</definedName>
    <definedName name="Addresses">'Details'!$A$3:$O$25</definedName>
    <definedName name="Authcode" localSheetId="0">'FrontPage'!$O$6</definedName>
    <definedName name="Authcode">'FrontPage'!$O$6</definedName>
    <definedName name="Authority">'[1]Details'!$A$3:$C$26</definedName>
    <definedName name="EndMid">'Middle'!$B$13</definedName>
    <definedName name="EndNurs" localSheetId="3">'Middle'!$B$13</definedName>
    <definedName name="EndNurs">'Nursery'!$B$14</definedName>
    <definedName name="EndPrim">'Primary'!$B$56</definedName>
    <definedName name="EndSec">'Secondary'!$B$19</definedName>
    <definedName name="EndSpec">'Special'!$B$13</definedName>
    <definedName name="EndTable">'Transfer'!$A$482</definedName>
    <definedName name="lang">'[2]Home'!$M$8</definedName>
    <definedName name="LEAAddress" localSheetId="0">'FrontPage'!$J$7</definedName>
    <definedName name="LEAAddress">#REF!</definedName>
    <definedName name="LEALookup">'Lookup'!$A$3:$C$25</definedName>
    <definedName name="LEAName" localSheetId="0">'FrontPage'!$J$6</definedName>
    <definedName name="LEAName">'FrontPage'!$J$6</definedName>
    <definedName name="LEANumber" localSheetId="0">'FrontPage'!$O$5</definedName>
    <definedName name="LEANumber">'FrontPage'!$O$5</definedName>
    <definedName name="MidCheck">'Middle'!$B$12:$B$12</definedName>
    <definedName name="MidSchools">'Middle'!$B$12</definedName>
    <definedName name="numbs" localSheetId="3">'Transfer'!#REF!</definedName>
    <definedName name="numbs">'Transfer'!#REF!</definedName>
    <definedName name="NursCheck" localSheetId="3">'Middle'!$B$12:$B$12</definedName>
    <definedName name="NursCheck">'Nursery'!$B$12:$B$13</definedName>
    <definedName name="NursSchools" localSheetId="3">'Middle'!$B$12</definedName>
    <definedName name="NursSchools">'Nursery'!$B$12</definedName>
    <definedName name="PrimCheck">'Primary'!$B$12:$B$55</definedName>
    <definedName name="PrimSchools">'Primary'!$B$12</definedName>
    <definedName name="_xlnm.Print_Area" localSheetId="8">'Comments'!$B$2:$D$19</definedName>
    <definedName name="_xlnm.Print_Area" localSheetId="10">'Details'!#REF!</definedName>
    <definedName name="_xlnm.Print_Area" localSheetId="0">'FrontPage'!$B$2:$N$41</definedName>
    <definedName name="_xlnm.Print_Area" localSheetId="3">'Middle'!$A$1:$K$14</definedName>
    <definedName name="_xlnm.Print_Area" localSheetId="1">'Nursery'!$A$1:$K$15</definedName>
    <definedName name="_xlnm.Print_Area" localSheetId="4">'Secondary'!$A$1:$K$20</definedName>
    <definedName name="_xlnm.Print_Area" localSheetId="5">'Special'!$A$1:$K$16</definedName>
    <definedName name="_xlnm.Print_Area" localSheetId="7">'Survey Response Burden'!$B$2:$J$16</definedName>
    <definedName name="_xlnm.Print_Titles" localSheetId="3">'Middle'!$1:$10</definedName>
    <definedName name="_xlnm.Print_Titles" localSheetId="1">'Nursery'!$1:$10</definedName>
    <definedName name="_xlnm.Print_Titles" localSheetId="2">'Primary'!$1:$11</definedName>
    <definedName name="_xlnm.Print_Titles" localSheetId="4">'Secondary'!$1:$11</definedName>
    <definedName name="_xlnm.Print_Titles" localSheetId="5">'Special'!$1:$10</definedName>
    <definedName name="SecCheck">'Secondary'!$B$12:$B$18</definedName>
    <definedName name="SecSchools">'Secondary'!$B$12</definedName>
    <definedName name="SpecCheck" localSheetId="3">'Middle'!$B$12:$B$12</definedName>
    <definedName name="SpecCheck" localSheetId="1">'Nursery'!$B$12:$B$13</definedName>
    <definedName name="SpecCheck">'Special'!$B$12:$B$12</definedName>
    <definedName name="SpecSchools" localSheetId="3">'Middle'!$B$12</definedName>
    <definedName name="SpecSchools" localSheetId="1">'Nursery'!$B$12</definedName>
    <definedName name="SpecSchools">'Special'!$B$12</definedName>
    <definedName name="Year">'Details'!$C$27</definedName>
  </definedNames>
  <calcPr fullCalcOnLoad="1"/>
</workbook>
</file>

<file path=xl/sharedStrings.xml><?xml version="1.0" encoding="utf-8"?>
<sst xmlns="http://schemas.openxmlformats.org/spreadsheetml/2006/main" count="1124" uniqueCount="511">
  <si>
    <t>Planned</t>
  </si>
  <si>
    <t>Other in-year</t>
  </si>
  <si>
    <t>Balance</t>
  </si>
  <si>
    <t>Income</t>
  </si>
  <si>
    <t xml:space="preserve">reference </t>
  </si>
  <si>
    <t>budget</t>
  </si>
  <si>
    <t>increases/decreases</t>
  </si>
  <si>
    <t>brought</t>
  </si>
  <si>
    <t>carried</t>
  </si>
  <si>
    <t>expenditure</t>
  </si>
  <si>
    <t>number</t>
  </si>
  <si>
    <t>share</t>
  </si>
  <si>
    <t>to budget</t>
  </si>
  <si>
    <t>forward</t>
  </si>
  <si>
    <t>Total primary schools</t>
  </si>
  <si>
    <t>LEACode</t>
  </si>
  <si>
    <t>Data</t>
  </si>
  <si>
    <t>School name</t>
  </si>
  <si>
    <t>Primary schools</t>
  </si>
  <si>
    <t>Secondary schools</t>
  </si>
  <si>
    <t>Special schools</t>
  </si>
  <si>
    <t>Total secondary schools</t>
  </si>
  <si>
    <t>Total special schools</t>
  </si>
  <si>
    <t>Part 1</t>
  </si>
  <si>
    <t>ColumnRef</t>
  </si>
  <si>
    <t>S52 EDUCATION OUTTURN STATEMENT</t>
  </si>
  <si>
    <t>school</t>
  </si>
  <si>
    <t>Total</t>
  </si>
  <si>
    <t>resources available</t>
  </si>
  <si>
    <t>to school</t>
  </si>
  <si>
    <t>Total LEA</t>
  </si>
  <si>
    <t>In-year</t>
  </si>
  <si>
    <t>adjustments to</t>
  </si>
  <si>
    <t>planned budget share</t>
  </si>
  <si>
    <t>Total for all schools</t>
  </si>
  <si>
    <t>Nursery schools</t>
  </si>
  <si>
    <t>Total nursery 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</si>
  <si>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</si>
  <si>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</si>
  <si>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</si>
  <si>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</si>
  <si>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</si>
  <si>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</si>
  <si>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</si>
  <si>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</si>
  <si>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</si>
  <si>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</si>
  <si>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</si>
  <si>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</si>
  <si>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</si>
  <si>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</si>
  <si>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</si>
  <si>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</si>
  <si>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</si>
  <si>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</si>
  <si>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</si>
  <si>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</si>
  <si>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</si>
  <si>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</si>
  <si>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LEAAddress1</t>
  </si>
  <si>
    <t>LEAAddress2</t>
  </si>
  <si>
    <t>LEAAddress3</t>
  </si>
  <si>
    <t>LEAAddress4</t>
  </si>
  <si>
    <t>LEAAddress5</t>
  </si>
  <si>
    <t>LEAPostcode</t>
  </si>
  <si>
    <t>Llangefni</t>
  </si>
  <si>
    <t>LL77 7EY</t>
  </si>
  <si>
    <t>01248</t>
  </si>
  <si>
    <t>Caernarfon</t>
  </si>
  <si>
    <t>LL55 1SH</t>
  </si>
  <si>
    <t>01286</t>
  </si>
  <si>
    <t>Conwy County Borough Council</t>
  </si>
  <si>
    <t>Education Department</t>
  </si>
  <si>
    <t>Government Buildings</t>
  </si>
  <si>
    <t>Dinerth Road</t>
  </si>
  <si>
    <t>Colwyn Bay</t>
  </si>
  <si>
    <t>LL28 4UL</t>
  </si>
  <si>
    <t>01492</t>
  </si>
  <si>
    <t>575067</t>
  </si>
  <si>
    <t>Denbighshire County Council</t>
  </si>
  <si>
    <t>County Hall</t>
  </si>
  <si>
    <t>Wynnstay Road</t>
  </si>
  <si>
    <t>Ruthin</t>
  </si>
  <si>
    <t>LL15 1YN</t>
  </si>
  <si>
    <t>01824</t>
  </si>
  <si>
    <t>Flintshire County Council</t>
  </si>
  <si>
    <t>Mold</t>
  </si>
  <si>
    <t>CH7 6ND</t>
  </si>
  <si>
    <t>01352</t>
  </si>
  <si>
    <t>Wrexham County Borough Council</t>
  </si>
  <si>
    <t>Education and Leisure Services Directorate</t>
  </si>
  <si>
    <t>Ty Henblas</t>
  </si>
  <si>
    <t>Queens Square</t>
  </si>
  <si>
    <t>LL13 8AZ</t>
  </si>
  <si>
    <t>01978</t>
  </si>
  <si>
    <t>Powys County Council</t>
  </si>
  <si>
    <t>Powys County Hall</t>
  </si>
  <si>
    <t>Llandrindod Wells</t>
  </si>
  <si>
    <t>LD1 5LG</t>
  </si>
  <si>
    <t>01597</t>
  </si>
  <si>
    <t>Ceredigion County Council</t>
  </si>
  <si>
    <t>Aberystwyth</t>
  </si>
  <si>
    <t>01970</t>
  </si>
  <si>
    <t>Pembrokeshire County Council</t>
  </si>
  <si>
    <t>Haverfordwest</t>
  </si>
  <si>
    <t>SA61 1TP</t>
  </si>
  <si>
    <t>01437</t>
  </si>
  <si>
    <t>Carmarthenshire County Council</t>
  </si>
  <si>
    <t xml:space="preserve">Education Department </t>
  </si>
  <si>
    <t>Carmarthen</t>
  </si>
  <si>
    <t>01267</t>
  </si>
  <si>
    <t>City and County of Swansea</t>
  </si>
  <si>
    <t>SA1 3SN</t>
  </si>
  <si>
    <t>01792</t>
  </si>
  <si>
    <t>Neath Port Talbot County Borough Council</t>
  </si>
  <si>
    <t>Civic Centre</t>
  </si>
  <si>
    <t>Port Talbot</t>
  </si>
  <si>
    <t>SA13 1PJ</t>
  </si>
  <si>
    <t>01639</t>
  </si>
  <si>
    <t>Bridgend County Borough Council</t>
  </si>
  <si>
    <t>01656</t>
  </si>
  <si>
    <t>Provincial House</t>
  </si>
  <si>
    <t>Kendrick Road</t>
  </si>
  <si>
    <t>Barry</t>
  </si>
  <si>
    <t>CF62 8DJ</t>
  </si>
  <si>
    <t>01446</t>
  </si>
  <si>
    <t>Ty Trevithick</t>
  </si>
  <si>
    <t>Abercynon</t>
  </si>
  <si>
    <t>Mountain Ash</t>
  </si>
  <si>
    <t>CF45 4UQ</t>
  </si>
  <si>
    <t>01443</t>
  </si>
  <si>
    <t>744205</t>
  </si>
  <si>
    <t>Merthyr Tydfil County Borough Council</t>
  </si>
  <si>
    <t>Ty Keir Hardie</t>
  </si>
  <si>
    <t>Riverside Court</t>
  </si>
  <si>
    <t>Avenue de Clichy</t>
  </si>
  <si>
    <t>CF47 8XD</t>
  </si>
  <si>
    <t>01685</t>
  </si>
  <si>
    <t>Caerphilly County Borough Council</t>
  </si>
  <si>
    <t>Directorate of Education and Leisure</t>
  </si>
  <si>
    <t>County Offices</t>
  </si>
  <si>
    <t>Caerphilly Road</t>
  </si>
  <si>
    <t>Ystrad Mynach Hengoed</t>
  </si>
  <si>
    <t>CF82 7EP</t>
  </si>
  <si>
    <t>Blaenau Gwent County Borough Council</t>
  </si>
  <si>
    <t>Victoria House</t>
  </si>
  <si>
    <t>Victoria Business Park</t>
  </si>
  <si>
    <t>Ebbw Vale</t>
  </si>
  <si>
    <t>NP3 6ER</t>
  </si>
  <si>
    <t>01495</t>
  </si>
  <si>
    <t>Torfaen County Borough Council</t>
  </si>
  <si>
    <t xml:space="preserve">Cwmbran </t>
  </si>
  <si>
    <t>NP44 2WN</t>
  </si>
  <si>
    <t>01633</t>
  </si>
  <si>
    <t>Monmouthshire County Council</t>
  </si>
  <si>
    <t>Newport City Council</t>
  </si>
  <si>
    <t>NP9 4UR</t>
  </si>
  <si>
    <t>233361</t>
  </si>
  <si>
    <t>Atlantic Wharf</t>
  </si>
  <si>
    <t>CF1 5UW</t>
  </si>
  <si>
    <t>029 20</t>
  </si>
  <si>
    <t>872817</t>
  </si>
  <si>
    <t>YearCode</t>
  </si>
  <si>
    <t>FormRef</t>
  </si>
  <si>
    <t>RowRef</t>
  </si>
  <si>
    <t>AuthCode</t>
  </si>
  <si>
    <t>S52O</t>
  </si>
  <si>
    <t>644495</t>
  </si>
  <si>
    <t>Nicola Wellington</t>
  </si>
  <si>
    <t>nicolawellington@monmouthshire.gov.uk</t>
  </si>
  <si>
    <t>a</t>
  </si>
  <si>
    <t>b</t>
  </si>
  <si>
    <t>c</t>
  </si>
  <si>
    <t>e</t>
  </si>
  <si>
    <t>h</t>
  </si>
  <si>
    <t>f</t>
  </si>
  <si>
    <t>633648</t>
  </si>
  <si>
    <t>£k</t>
  </si>
  <si>
    <t>S52OEMail</t>
  </si>
  <si>
    <t>S52OName</t>
  </si>
  <si>
    <t>S52ONumber</t>
  </si>
  <si>
    <t>S52OSTDCode</t>
  </si>
  <si>
    <t>763553</t>
  </si>
  <si>
    <t>742331</t>
  </si>
  <si>
    <t>AuthorityName</t>
  </si>
  <si>
    <t>Park Mount</t>
  </si>
  <si>
    <t>Glanhwfa Road</t>
  </si>
  <si>
    <t>Anglesey</t>
  </si>
  <si>
    <t>Schools Service Development Directorate,</t>
  </si>
  <si>
    <t>Council Offices</t>
  </si>
  <si>
    <t>Vale of Glamorgan</t>
  </si>
  <si>
    <t>Rhondda Cynon Taf</t>
  </si>
  <si>
    <t>Civic Offices</t>
  </si>
  <si>
    <t>Vale of Glamorgan Council</t>
  </si>
  <si>
    <t>Cyngor Sir Ynys Môn</t>
  </si>
  <si>
    <t>Cyngor Gwynedd</t>
  </si>
  <si>
    <t>752076</t>
  </si>
  <si>
    <t>Bethan Owen</t>
  </si>
  <si>
    <t>BHOFI@anglesey.gov.uk</t>
  </si>
  <si>
    <t>If necessary, please amend the name and telephone number or our contact in case of queries:-</t>
  </si>
  <si>
    <t>Please complete this spreadsheet and return by e-mail to the address below.</t>
  </si>
  <si>
    <t>CF10 3NQ</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</si>
  <si>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</si>
  <si>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</si>
  <si>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</si>
  <si>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</si>
  <si>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</si>
  <si>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Please feel free to add any comments</t>
  </si>
  <si>
    <t>We are continually striving to improve the form to make it easier to complete, whilst still ensuring data integrity and consistency across all authorities. If you have any comments or suggestions that may be useful,  please note them below:</t>
  </si>
  <si>
    <t>Form Design</t>
  </si>
  <si>
    <t>Validation</t>
  </si>
  <si>
    <t>Documentation</t>
  </si>
  <si>
    <t>General Comments</t>
  </si>
  <si>
    <t>The information on this form must be submitted to the Welsh Government under section 52 of the Schools Standards and Framework Act 1998</t>
  </si>
  <si>
    <t>WG</t>
  </si>
  <si>
    <t xml:space="preserve">The Welsh Government are monitoring the burden of completing this data collection form. </t>
  </si>
  <si>
    <t>Introduction</t>
  </si>
  <si>
    <t>Column A</t>
  </si>
  <si>
    <t>Column B</t>
  </si>
  <si>
    <t>Column C</t>
  </si>
  <si>
    <t>Nursery:</t>
  </si>
  <si>
    <t>RO1 line 210 + line 209 column 6.2</t>
  </si>
  <si>
    <t>Primary:</t>
  </si>
  <si>
    <t xml:space="preserve">Secondary: </t>
  </si>
  <si>
    <t>Special:</t>
  </si>
  <si>
    <t>Column D</t>
  </si>
  <si>
    <t xml:space="preserve">Nursery: </t>
  </si>
  <si>
    <t>line 210 column 11 + (line 210 column 8 - line 209 column 6.2)</t>
  </si>
  <si>
    <t xml:space="preserve">Primary:  </t>
  </si>
  <si>
    <t xml:space="preserve">Special: </t>
  </si>
  <si>
    <t>Column H</t>
  </si>
  <si>
    <t>Example 1 (drawing from reserves)</t>
  </si>
  <si>
    <t>RO1</t>
  </si>
  <si>
    <t>Column</t>
  </si>
  <si>
    <t>10+11</t>
  </si>
  <si>
    <t>Row</t>
  </si>
  <si>
    <t>Section 52 Primary</t>
  </si>
  <si>
    <t>d</t>
  </si>
  <si>
    <t>g</t>
  </si>
  <si>
    <t>d-h</t>
  </si>
  <si>
    <t>1-9</t>
  </si>
  <si>
    <r>
      <t xml:space="preserve">Enter in </t>
    </r>
    <r>
      <rPr>
        <b/>
        <sz val="10"/>
        <rFont val="Arial"/>
        <family val="2"/>
      </rPr>
      <t>column h</t>
    </r>
    <r>
      <rPr>
        <sz val="10"/>
        <rFont val="Arial"/>
        <family val="2"/>
      </rPr>
      <t xml:space="preserve"> income to the schools which has passed through the local authority accounts (see note 4.1).</t>
    </r>
  </si>
  <si>
    <t>Column h equates to column 11 plus column 8 less column 6.2 (line 10 for primary).</t>
  </si>
  <si>
    <t>It is worth noting that column 10 plus column 11 on the RO1 (net revenue expenditure) equates to column d less column h (Net expenditure) on the 
Section 52.</t>
  </si>
  <si>
    <t>Example 2 (putting into reserves)</t>
  </si>
  <si>
    <t>Section 52 Secondary</t>
  </si>
  <si>
    <t>12-20</t>
  </si>
  <si>
    <t>d=(a+b+c)</t>
  </si>
  <si>
    <t>g=d+(e-f)</t>
  </si>
  <si>
    <r>
      <t>Column d</t>
    </r>
    <r>
      <rPr>
        <sz val="10"/>
        <rFont val="Arial"/>
        <family val="2"/>
      </rPr>
      <t xml:space="preserve"> is calculated column a + column b + column c.  It should equate to RO1 column 5 less any drawing from reserves, for each sector as follows:</t>
    </r>
  </si>
  <si>
    <t>When drawing from reserves S52 column d equates to RO1 column 5 less column 6.2 (line 10 for primary).</t>
  </si>
  <si>
    <t>When putting into reserves S52 column d equates to RO1 column 5.</t>
  </si>
  <si>
    <t>Any queries on completion of the spreadsheet should be directed to Frank Kelly via telephone, fax or e-mail, as detailed below.</t>
  </si>
  <si>
    <t>Local Government Financial Statistics,</t>
  </si>
  <si>
    <t>Knowledge and Analytical Services,</t>
  </si>
  <si>
    <t>Welsh Government,</t>
  </si>
  <si>
    <t>Cathays Park,</t>
  </si>
  <si>
    <t>CARDIFF,</t>
  </si>
  <si>
    <t>RO1 line   11 + line  10 column 6.2</t>
  </si>
  <si>
    <t>RO1 line   22 + line  21 column 6.2</t>
  </si>
  <si>
    <t>RO1 line   33 + line  32 column 6.2</t>
  </si>
  <si>
    <t>line   11 column 11 + (line   11 column 8 - line  10 column 6.2)</t>
  </si>
  <si>
    <t>line   22 column 11 + (line   22 column 8 - line  21 column 6.2)</t>
  </si>
  <si>
    <t>line   33 column 11 + (line   33 column 8 - line  32 column 6.2)</t>
  </si>
  <si>
    <t>Protect and hide</t>
  </si>
  <si>
    <t>Middle schools</t>
  </si>
  <si>
    <t>Total middle schools</t>
  </si>
  <si>
    <t>Middle starts</t>
  </si>
  <si>
    <r>
      <t xml:space="preserve">There are five elements to the return, namely a summary by school of </t>
    </r>
    <r>
      <rPr>
        <b/>
        <i/>
        <sz val="10"/>
        <rFont val="Arial"/>
        <family val="2"/>
      </rPr>
      <t>each</t>
    </r>
    <r>
      <rPr>
        <sz val="10"/>
        <rFont val="Arial"/>
        <family val="2"/>
      </rPr>
      <t xml:space="preserve"> sector, i.e. nursery, primary, middle, secondary and special schools.  Each element is split into 10 columns:</t>
    </r>
  </si>
  <si>
    <t>Middle:</t>
  </si>
  <si>
    <t>RO1 line 260 + line 259 column 6.2</t>
  </si>
  <si>
    <t>line 260 column 11 + (line 260 column 8 - line 259 column 6.2)</t>
  </si>
  <si>
    <t>297082</t>
  </si>
  <si>
    <t>Ian Roberts</t>
  </si>
  <si>
    <t>ian.roberts@wrexham.gov.uk</t>
  </si>
  <si>
    <t>Children and Schools Department</t>
  </si>
  <si>
    <t>Building 2</t>
  </si>
  <si>
    <t>Parc Dewi Sant</t>
  </si>
  <si>
    <t>SA31 3HB</t>
  </si>
  <si>
    <t>246717</t>
  </si>
  <si>
    <t>725230</t>
  </si>
  <si>
    <t>355143</t>
  </si>
  <si>
    <t>Gina Taylor</t>
  </si>
  <si>
    <t>Gina.Taylor@blaenau-gwent.gov.uk</t>
  </si>
  <si>
    <t>Rhadyr</t>
  </si>
  <si>
    <t>Usk</t>
  </si>
  <si>
    <t>NP15 1GA</t>
  </si>
  <si>
    <t>Canolfan Rheidol</t>
  </si>
  <si>
    <t>Rhodfa Padarn, Llanbadarn Fawr</t>
  </si>
  <si>
    <t>SY23 3UE</t>
  </si>
  <si>
    <t>826714</t>
  </si>
  <si>
    <t>Joanne Norman, Judith Tutssel</t>
  </si>
  <si>
    <t>Joanne.Norman@bridgend.gov.uk; Judith.Tutssel@bridgend.gov.uk</t>
  </si>
  <si>
    <t>Cerys James</t>
  </si>
  <si>
    <t>The City of Cardiff Council</t>
  </si>
  <si>
    <t xml:space="preserve">LEA code: </t>
  </si>
  <si>
    <t xml:space="preserve">LEA Name: </t>
  </si>
  <si>
    <t xml:space="preserve">Financial year: </t>
  </si>
  <si>
    <t>NMonckton@valeofglamorgan.gov.uk</t>
  </si>
  <si>
    <t>Nicola Monckton</t>
  </si>
  <si>
    <t>709444</t>
  </si>
  <si>
    <t>Catrin.S.Edwards@rhondda-cynon-taff.gov.uk; Stephen.C.Mithan@rhondda-cynon-taff.gov.uk</t>
  </si>
  <si>
    <t>Catrin Edwards, Stephen Mithan</t>
  </si>
  <si>
    <t>Phil Hall</t>
  </si>
  <si>
    <t/>
  </si>
  <si>
    <t>636958</t>
  </si>
  <si>
    <t>Michelle Thomas</t>
  </si>
  <si>
    <t>michelle.thomas@swansea.gov.uk; education@swansea.gov.uk</t>
  </si>
  <si>
    <t>642630</t>
  </si>
  <si>
    <t xml:space="preserve">Contact name:    </t>
  </si>
  <si>
    <t xml:space="preserve">Contact E-mail:    </t>
  </si>
  <si>
    <t xml:space="preserve">Telephone:    </t>
  </si>
  <si>
    <t>Angel Street</t>
  </si>
  <si>
    <t>CF31 4WB</t>
  </si>
  <si>
    <t>BAKERJ@CAERPHILLY.GOV.UK; adamsc1@caerphilly.gov.uk</t>
  </si>
  <si>
    <t>Julie Baker, Cheryl Adams</t>
  </si>
  <si>
    <t>864864</t>
  </si>
  <si>
    <t>Phhall@caerdydd.gov.uk; Phhall@cardiff.gov.uk</t>
  </si>
  <si>
    <t>P:\stats\sd3\Contact Details.mdb</t>
  </si>
  <si>
    <t>Query for S52O form English</t>
  </si>
  <si>
    <t>Hours taken:</t>
  </si>
  <si>
    <r>
      <rPr>
        <b/>
        <sz val="10"/>
        <rFont val="Arial"/>
        <family val="2"/>
      </rPr>
      <t>4.1</t>
    </r>
    <r>
      <rPr>
        <sz val="10"/>
        <rFont val="Arial"/>
        <family val="2"/>
      </rPr>
      <t xml:space="preserve">  Column d is the total resources available to schools.  Monies put into reserves (RO1 column 1.2 lines 209, 10, 259, 21, and 32) were available to the school and therefore should be included in S52 column d.  Amounts drawn from reserves (RO1 column 6.2 lines 209, 10, 259, 21 and 32) do not count as current year income on the S52 and are therefore should be excluded from column c and therefore column d. </t>
    </r>
  </si>
  <si>
    <r>
      <rPr>
        <b/>
        <sz val="10"/>
        <rFont val="Arial"/>
        <family val="2"/>
      </rPr>
      <t>4.2</t>
    </r>
    <r>
      <rPr>
        <sz val="10"/>
        <rFont val="Arial"/>
        <family val="2"/>
      </rPr>
      <t xml:space="preserve">  A number of authorities have asked whether column d on the section 52 should be ‘gross’ or ‘net’.  In order for column d to match up to column 5 on the RO1 return, all figures in column d must be gross.  This means that all figures in column c must also be gross and include all school income </t>
    </r>
    <r>
      <rPr>
        <b/>
        <sz val="10"/>
        <rFont val="Arial"/>
        <family val="2"/>
      </rPr>
      <t>other than</t>
    </r>
    <r>
      <rPr>
        <sz val="10"/>
        <rFont val="Arial"/>
        <family val="2"/>
      </rPr>
      <t xml:space="preserve"> drawing from reserves (see note above).</t>
    </r>
  </si>
  <si>
    <r>
      <rPr>
        <b/>
        <sz val="10"/>
        <rFont val="Arial"/>
        <family val="2"/>
      </rPr>
      <t>5.1</t>
    </r>
    <r>
      <rPr>
        <sz val="10"/>
        <rFont val="Arial"/>
        <family val="2"/>
      </rPr>
      <t xml:space="preserve">  Grants passed directly through the school accounts should be treated as school income.  Also, grants spent on behalf of the school by the LEA should also be treated as income.</t>
    </r>
  </si>
  <si>
    <r>
      <rPr>
        <b/>
        <sz val="10"/>
        <rFont val="Arial"/>
        <family val="2"/>
      </rPr>
      <t>5.2</t>
    </r>
    <r>
      <rPr>
        <sz val="10"/>
        <rFont val="Arial"/>
        <family val="2"/>
      </rPr>
      <t xml:space="preserve">  The total for column h should therefore equate to RO1, for each sector, as follows:</t>
    </r>
  </si>
  <si>
    <r>
      <rPr>
        <b/>
        <sz val="10"/>
        <rFont val="Arial"/>
        <family val="2"/>
      </rPr>
      <t>5.3</t>
    </r>
    <r>
      <rPr>
        <sz val="10"/>
        <rFont val="Arial"/>
        <family val="2"/>
      </rPr>
      <t xml:space="preserve">  Information relating to additional income raised by parent teacher associations (PTAs) and not passing through local authority accounts should not be recorded.  For example in the case of a minibus donated to the school by the PTA, then neither the expenditure nor the income associated with the purchase of the minibus by the PTA should feature on the form.  </t>
    </r>
  </si>
  <si>
    <t>03000 255673</t>
  </si>
  <si>
    <t>03000 255350</t>
  </si>
  <si>
    <t>LGFS.Transfer@gov.wales</t>
  </si>
  <si>
    <t>E-mail:</t>
  </si>
  <si>
    <t>Fax:</t>
  </si>
  <si>
    <t>Telephone:</t>
  </si>
  <si>
    <t>The first two columns are the school name and school number, these will be already completed on your return.  Please examine these columns prior to completion of the return and inform Frank Kelly (03000 255673) of any changes, or e-mail us at: LGFS.Transfer@gov.wales.</t>
  </si>
  <si>
    <r>
      <t xml:space="preserve">Any other changes to the funding of individual schools via the LEA, for example contingency funding spent centrally on behalf of the school, payments to schools to fund teachers' threshold payments, or specific grant funding passed through the accounts of the schools should be recorded in </t>
    </r>
    <r>
      <rPr>
        <b/>
        <sz val="10"/>
        <rFont val="Arial"/>
        <family val="2"/>
      </rPr>
      <t>column c</t>
    </r>
    <r>
      <rPr>
        <sz val="10"/>
        <rFont val="Arial"/>
        <family val="2"/>
      </rPr>
      <t xml:space="preserve"> (and also </t>
    </r>
    <r>
      <rPr>
        <b/>
        <sz val="10"/>
        <rFont val="Arial"/>
        <family val="2"/>
      </rPr>
      <t>column h</t>
    </r>
    <r>
      <rPr>
        <sz val="10"/>
        <rFont val="Arial"/>
        <family val="2"/>
      </rPr>
      <t xml:space="preserve">). </t>
    </r>
  </si>
  <si>
    <r>
      <t xml:space="preserve">Any in-year changes to the planned budget share due to re-determinations should be recorded in </t>
    </r>
    <r>
      <rPr>
        <b/>
        <sz val="10"/>
        <rFont val="Arial"/>
        <family val="2"/>
      </rPr>
      <t>column b</t>
    </r>
    <r>
      <rPr>
        <sz val="10"/>
        <rFont val="Arial"/>
        <family val="2"/>
      </rPr>
      <t>.  These may arise, for example, following allocation of school specific contingency funds.  Do not treat specific government grants passing through the accounts of the school as a re-determination.</t>
    </r>
  </si>
  <si>
    <t>kathybell@gwynedd.llyw.cymru</t>
  </si>
  <si>
    <t>Kathy Bell</t>
  </si>
  <si>
    <t>679449</t>
  </si>
  <si>
    <t>712633</t>
  </si>
  <si>
    <t>Jennie Spraggon, Emma Parsons</t>
  </si>
  <si>
    <t>carysf@ceredigion.gov.uk; ChrisHywel.Macey@ceredigion.gov.uk</t>
  </si>
  <si>
    <t>Carys Fowles, Chris Hywel Macey</t>
  </si>
  <si>
    <t>771857 / 771866</t>
  </si>
  <si>
    <t>Rhondda Cynon Taf County Borough Council</t>
  </si>
  <si>
    <t>Cerys.James@torfaen.gov.uk</t>
  </si>
  <si>
    <t>craig.joyce@denbighshire.gov.uk; paul.senior@denbighshire.gov.uk; chris.speed@denbighshire.gov.uk</t>
  </si>
  <si>
    <t>Craig Joyce, Paul Senior, Chris Speed</t>
  </si>
  <si>
    <t>liz.thomas@flintshire.gov.uk</t>
  </si>
  <si>
    <t>Liz Thomas</t>
  </si>
  <si>
    <t>702289</t>
  </si>
  <si>
    <t>clerical.school.finance@powys.gov.uk; jennie.spraggon@powys.gov.uk; emma.davies2@powys.gov.uk</t>
  </si>
  <si>
    <t>snolan@carmarthenshire.gov.uk; IJTurner@carmarthenshire.gov.uk</t>
  </si>
  <si>
    <t>Susannah Nolan, Ian Turner</t>
  </si>
  <si>
    <t>Ian.kent@Merthyr.gov.uk</t>
  </si>
  <si>
    <t>Ian Kent</t>
  </si>
  <si>
    <t>LEADirectorOfEducation</t>
  </si>
  <si>
    <t>LEADirectorTelephone</t>
  </si>
  <si>
    <t>LEADirectorEMail</t>
  </si>
  <si>
    <t>LEANotes</t>
  </si>
  <si>
    <t>Gwynne Jones</t>
  </si>
  <si>
    <t>01248 752900</t>
  </si>
  <si>
    <t>Gwynnejones@anglesey.gov.uk</t>
  </si>
  <si>
    <t>I have passed the information on – for your records the e-mail address is Gwynnejones@anglesey.gov.uk.  Bethan H Owen 27.2.13.
Gwynnejones@anglesey.gov.uk</t>
  </si>
  <si>
    <t>Garem Jackson</t>
  </si>
  <si>
    <t>01286 ??????</t>
  </si>
  <si>
    <t>garemjackson@gwynedd.llyw.cymru</t>
  </si>
  <si>
    <t>Dr. Lowri Brown</t>
  </si>
  <si>
    <t>01492 574000</t>
  </si>
  <si>
    <t>dr.lowri.brown@conwy.gov.uk</t>
  </si>
  <si>
    <t>Director of Education email is: Owen.Richard@conwy.gov.uk  Claire Goodall  2.3.15.</t>
  </si>
  <si>
    <t>Karen Evans</t>
  </si>
  <si>
    <t>Claire Homard</t>
  </si>
  <si>
    <t>01352 ??????</t>
  </si>
  <si>
    <t>Claire.Homard@Flintshire.Gov.uk</t>
  </si>
  <si>
    <t>Caroline Turner</t>
  </si>
  <si>
    <t>01597 826464</t>
  </si>
  <si>
    <t>caroline.turner@powys.gov.uk</t>
  </si>
  <si>
    <t>Gareth Morgans</t>
  </si>
  <si>
    <t>01267 246507</t>
  </si>
  <si>
    <t>EDGMorgans@carmarthenshire.gov.uk</t>
  </si>
  <si>
    <t>Arwyn Thomas, Chief Education Officer 25.6.14.  …Richard Parry no longer works for the Authority.  New Interim Corp Director (Education) is Ian James.  Amanda Woods PA Dir of Ed. 26.2.13.</t>
  </si>
  <si>
    <t>Andrew Thomas</t>
  </si>
  <si>
    <t>01639 763298</t>
  </si>
  <si>
    <t>a.d.thomas@npt.gov.uk</t>
  </si>
  <si>
    <t>Andrew Thomas now Director of Education, Leisure and Lifelong Learning  Anna Havard 29.06.21.</t>
  </si>
  <si>
    <t>01656 643227</t>
  </si>
  <si>
    <t>Jennifer Hill</t>
  </si>
  <si>
    <t>01446 709200</t>
  </si>
  <si>
    <t>jhill@valeofglamorgan.gov.uk</t>
  </si>
  <si>
    <t>J Hill is Chief Learning &amp; Skills Officer (previous contact was Bryan Jeffreys/bjjeffreys@valeofglamorgan.gov.uk) 24.02.14.</t>
  </si>
  <si>
    <t>Christopher Bradshaw</t>
  </si>
  <si>
    <t>01443 744023</t>
  </si>
  <si>
    <t>christopher.D.Bradshaw@rhondda-cynon-taff.gov.uk</t>
  </si>
  <si>
    <t>Sue Walker</t>
  </si>
  <si>
    <t>01685 ??????</t>
  </si>
  <si>
    <t>Sue.Walker@merthyr.gov.uk</t>
  </si>
  <si>
    <t>Keri Cole</t>
  </si>
  <si>
    <t>01443 864948</t>
  </si>
  <si>
    <t>colek@caerphilly.gov.uk</t>
  </si>
  <si>
    <t>I have forwarded the email to our Chief Education Officer Keri Cole.  Keri’s email address is colek@caerphilly.gov.uk  Julie Baker 4.3.16.</t>
  </si>
  <si>
    <t>Trevor Guy</t>
  </si>
  <si>
    <t>-</t>
  </si>
  <si>
    <t>trevor.guy@blaenau-gwent.gov.uk</t>
  </si>
  <si>
    <t>Please send directly to me in future.  Darren Joseph 28.2.13.</t>
  </si>
  <si>
    <t>Sarah McGuinness</t>
  </si>
  <si>
    <t>01633 832114</t>
  </si>
  <si>
    <t>sarahMcGuinness@monmouthshire.gov.uk</t>
  </si>
  <si>
    <t>J Harris is Chief Education Officer (prev contact was brett.pugh@newport.gov.uk) 24.02.14.</t>
  </si>
  <si>
    <t>Chris Jones</t>
  </si>
  <si>
    <t>02920 872400</t>
  </si>
  <si>
    <t>ChJones@cardiff.gov.uk</t>
  </si>
  <si>
    <t>Query for DOE</t>
  </si>
  <si>
    <t>Chief Education Officer:</t>
  </si>
  <si>
    <r>
      <t xml:space="preserve">The latest date for return is </t>
    </r>
    <r>
      <rPr>
        <b/>
        <u val="single"/>
        <sz val="10"/>
        <color indexed="9"/>
        <rFont val="Arial"/>
        <family val="2"/>
      </rPr>
      <t>5 August 2022</t>
    </r>
  </si>
  <si>
    <t>Geraint Davies</t>
  </si>
  <si>
    <t>01824 708064</t>
  </si>
  <si>
    <t>Geraint.Davies@denbighshire.gov.uk</t>
  </si>
  <si>
    <t>01978 295400</t>
  </si>
  <si>
    <t>Karen.Evans@wrexham.gov.uk</t>
  </si>
  <si>
    <t>Meinir Ebbsworth</t>
  </si>
  <si>
    <t>01970 633681</t>
  </si>
  <si>
    <t>meinir.ebbsworth@ceredigion.gov.uk</t>
  </si>
  <si>
    <t>Steven Richards-Downes</t>
  </si>
  <si>
    <t>01437 775350</t>
  </si>
  <si>
    <t>Steven.Richards-Downes@pembrokeshire.gov.uk</t>
  </si>
  <si>
    <t>Steven Richards-Downes new Dir of Child n schs.  Dean Philpin 8.7.22. Kate Evan-Hughes, new Dir Child and Schs 5.3.15.</t>
  </si>
  <si>
    <t>Helen Morgan-Rees</t>
  </si>
  <si>
    <t>01792 633944</t>
  </si>
  <si>
    <t>helen.morgan-rees@swansea.gov.uk</t>
  </si>
  <si>
    <t>Mr Lindsay Harvey</t>
  </si>
  <si>
    <t>Lindsay.Harvey@bridgend.gov.uk</t>
  </si>
  <si>
    <t>Trevor Guy is Chief Education Officer prev contact was sylvia.lindoe@blaenau-gwent.gov.uk 24.02.14.</t>
  </si>
  <si>
    <t>Dermot McChrystal</t>
  </si>
  <si>
    <t>01495 766903</t>
  </si>
  <si>
    <t>dermot.mcchrystal@torfaen.gov.uk</t>
  </si>
  <si>
    <t>Sarah McGuinness prev contact was andrewkeep@monmouthshire.gov.uk 24.02.14.</t>
  </si>
  <si>
    <t>Sarah Morgan</t>
  </si>
  <si>
    <t>Sarah.Morgan@newport.gov.uk</t>
  </si>
  <si>
    <t>Year=</t>
  </si>
  <si>
    <t>Education Services</t>
  </si>
  <si>
    <t>David.jones@conwy.gov.uk</t>
  </si>
  <si>
    <t>David Jones</t>
  </si>
  <si>
    <t>Head of Education</t>
  </si>
  <si>
    <t>Schools Service</t>
  </si>
  <si>
    <t>Dean.philpin@pembrokeshire.gov.uk; Vicky.Henley@pembrokeshire.gov.uk</t>
  </si>
  <si>
    <t>Dean Philpin, Vicky Henley</t>
  </si>
  <si>
    <t>j.jones7@npt.gov.uk</t>
  </si>
  <si>
    <t>Jonathan Jones</t>
  </si>
  <si>
    <t>Charlotte.Cregg@newport.gov.uk; matthewv.evans@newport.gov.uk</t>
  </si>
  <si>
    <t>Charlotte Cregg, Matthew V Evans</t>
  </si>
  <si>
    <t>Updated 13.06.2023  fk</t>
  </si>
  <si>
    <t>Cogan Nursery School</t>
  </si>
  <si>
    <t>Bute Cottage Nursery School</t>
  </si>
  <si>
    <t>Albert Primary School</t>
  </si>
  <si>
    <t>Barry Island Primary School</t>
  </si>
  <si>
    <t>Cogan Primary School</t>
  </si>
  <si>
    <t>Colcot Primary School</t>
  </si>
  <si>
    <t>Fairfield Primary School</t>
  </si>
  <si>
    <t>Gladstone Primary School</t>
  </si>
  <si>
    <t>High Street Primary School</t>
  </si>
  <si>
    <t>Holton Primary School</t>
  </si>
  <si>
    <t>Jenner Park Primary School</t>
  </si>
  <si>
    <t>Llanfair Primary School</t>
  </si>
  <si>
    <t>Llangan Primary School</t>
  </si>
  <si>
    <t>Palmerston Primary School</t>
  </si>
  <si>
    <t>Rhws County Primary School</t>
  </si>
  <si>
    <t>Sully Primary School</t>
  </si>
  <si>
    <t>Victoria Primary School</t>
  </si>
  <si>
    <t>St Athan Primary School</t>
  </si>
  <si>
    <t>St Illtyd Primary School</t>
  </si>
  <si>
    <t>Evenlode Primary School</t>
  </si>
  <si>
    <t>Llandough County Primary</t>
  </si>
  <si>
    <t>Y Bont Faen Primary School</t>
  </si>
  <si>
    <t>Ysgol Pen-y-Garth</t>
  </si>
  <si>
    <t>Ysgol Gymraeg Sant Baruc</t>
  </si>
  <si>
    <t>Oak Field Primary And Nursery School</t>
  </si>
  <si>
    <t>Ysgol Iolo Morganwg</t>
  </si>
  <si>
    <t>Ysgol Gymraeg Sant Curig</t>
  </si>
  <si>
    <t>Ysgol Gymraeg Gwaun Y Nant</t>
  </si>
  <si>
    <t>Cadoxton Primary School</t>
  </si>
  <si>
    <t>Romilly Primary School</t>
  </si>
  <si>
    <t xml:space="preserve">Ysgol Gymraeg Dewi Sant </t>
  </si>
  <si>
    <t>Dinas Powys Primary School</t>
  </si>
  <si>
    <t>Ysgol y Ddraig</t>
  </si>
  <si>
    <t>St Nicholas C/W Primary School</t>
  </si>
  <si>
    <t>Peterston-Super-Ely Primary</t>
  </si>
  <si>
    <t>Gwenfo C/W Primary School</t>
  </si>
  <si>
    <t>St Brides C W Primary School</t>
  </si>
  <si>
    <t>Wick And Marcross C/W Primary</t>
  </si>
  <si>
    <t>Pendoylan C/W Primary School</t>
  </si>
  <si>
    <t>St Andrew's C/W Primary School</t>
  </si>
  <si>
    <t>Llansannor C/W Primary School</t>
  </si>
  <si>
    <t>St David's Church-In-Wales</t>
  </si>
  <si>
    <t>St. Joseph's Rc Primary School</t>
  </si>
  <si>
    <t>All Saints Cw Primary School</t>
  </si>
  <si>
    <t>St Helen's Catholic Primary School</t>
  </si>
  <si>
    <t>Ysgol Gymraeg Bro Morgannwg</t>
  </si>
  <si>
    <t>Llantwit Major School</t>
  </si>
  <si>
    <t>Cowbridge Comprehensive School</t>
  </si>
  <si>
    <t>St Cyres Comprehensive School</t>
  </si>
  <si>
    <t>Whitmore High School</t>
  </si>
  <si>
    <t>Pencoedtre High School</t>
  </si>
  <si>
    <t>St Richard Gwyn Catholic High School</t>
  </si>
  <si>
    <t>Stanwell School</t>
  </si>
  <si>
    <t>Ysgol Y Deri</t>
  </si>
  <si>
    <t>Holton Road</t>
  </si>
  <si>
    <t>CF63 4RU</t>
  </si>
  <si>
    <t>Paula Ham</t>
  </si>
  <si>
    <t>pham@valeofglamorgan.gov.uk</t>
  </si>
  <si>
    <t>01446 709161</t>
  </si>
  <si>
    <t>South Point Primary</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</si>
</sst>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00"/>
    <numFmt numFmtId="169" formatCode="0.0%"/>
    <numFmt numFmtId="170" formatCode="#\ ?/8"/>
    <numFmt numFmtId="171" formatCode="#\ ?/9"/>
    <numFmt numFmtId="172" formatCode="#\ ??/9"/>
    <numFmt numFmtId="173" formatCode="##?/9"/>
    <numFmt numFmtId="174" formatCode="dd\ mmm\ yyyy"/>
    <numFmt numFmtId="175" formatCode="0.0"/>
    <numFmt numFmtId="176" formatCode="#/9"/>
    <numFmt numFmtId="177" formatCode="##,#0\-#,##0,\b\l\a\n\k"/>
    <numFmt numFmtId="178" formatCode="##,#0\-#,##0,\l\a\n\k"/>
    <numFmt numFmtId="179" formatCode="##,#0\-#,##0,\-"/>
    <numFmt numFmtId="180" formatCode="#,##0;\-#,##0;\-"/>
    <numFmt numFmtId="181" formatCode="#,##0;\-#,##0;&quot;&quot;"/>
    <numFmt numFmtId="182" formatCode="d\ mmm\ yyyy"/>
    <numFmt numFmtId="183" formatCode="#,##0.0"/>
    <numFmt numFmtId="184" formatCode="&quot;£&quot;#,##0.00"/>
    <numFmt numFmtId="185" formatCode="&quot;£&quot;#,##0"/>
    <numFmt numFmtId="186" formatCode="&quot;£&quot;#,##0,&quot;&quot;\,&quot;&quot;"/>
    <numFmt numFmtId="187" formatCode="&quot;£&quot;#,##0;&quot;&quot;;&quot;&quot;"/>
    <numFmt numFmtId="188" formatCode="&quot;£&quot;#,##0;&quot;&quot;"/>
    <numFmt numFmtId="189" formatCode="#,##0.00;&quot;&quot;;&quot;&quot;"/>
    <numFmt numFmtId="190" formatCode="&quot;£&quot;#,##0.00;&quot;&quot;;&quot;&quot;"/>
    <numFmt numFmtId="191" formatCode="dd\-mm\-yyyy"/>
    <numFmt numFmtId="192" formatCode="&quot;Yes&quot;;&quot;Yes&quot;;&quot;No&quot;"/>
    <numFmt numFmtId="193" formatCode="&quot;True&quot;;&quot;True&quot;;&quot;False&quot;"/>
    <numFmt numFmtId="194" formatCode="&quot;On&quot;;&quot;On&quot;;&quot;Off&quot;"/>
    <numFmt numFmtId="195" formatCode="[$€-2]\ #,##0.00_);[Red]\([$€-2]\ #,##0.00\)"/>
    <numFmt numFmtId="196" formatCode="#,##0_ ;[Red]\-#,##0\ "/>
    <numFmt numFmtId="197" formatCode="#,##0.000"/>
    <numFmt numFmtId="198" formatCode="\“\T\r\ue\”;\“\T\r\ue\”;\“\F\a\lse\”"/>
  </numFmts>
  <fonts count="58">
    <font>
      <sz val="12"/>
      <name val="Arial"/>
      <family val="0"/>
    </font>
    <font>
      <b/>
      <sz val="12"/>
      <name val="Arial"/>
      <family val="0"/>
    </font>
    <font>
      <i/>
      <sz val="12"/>
      <name val="Arial"/>
      <family val="0"/>
    </font>
    <font>
      <b/>
      <i/>
      <sz val="12"/>
      <name val="Arial"/>
      <family val="0"/>
    </font>
    <font>
      <sz val="10"/>
      <name val="Arial"/>
      <family val="2"/>
    </font>
    <font>
      <b/>
      <sz val="8"/>
      <name val="Arial"/>
      <family val="2"/>
    </font>
    <font>
      <b/>
      <sz val="10"/>
      <name val="Arial"/>
      <family val="2"/>
    </font>
    <font>
      <sz val="9"/>
      <name val="Arial"/>
      <family val="2"/>
    </font>
    <font>
      <b/>
      <sz val="12"/>
      <color indexed="10"/>
      <name val="Arial"/>
      <family val="2"/>
    </font>
    <font>
      <b/>
      <sz val="9"/>
      <color indexed="10"/>
      <name val="Arial"/>
      <family val="2"/>
    </font>
    <font>
      <sz val="12"/>
      <color indexed="9"/>
      <name val="Arial"/>
      <family val="2"/>
    </font>
    <font>
      <b/>
      <sz val="16"/>
      <name val="Arial"/>
      <family val="2"/>
    </font>
    <font>
      <i/>
      <sz val="10"/>
      <name val="Arial"/>
      <family val="2"/>
    </font>
    <font>
      <sz val="11"/>
      <name val="Arial"/>
      <family val="2"/>
    </font>
    <font>
      <b/>
      <sz val="14"/>
      <name val="Arial"/>
      <family val="2"/>
    </font>
    <font>
      <b/>
      <sz val="11"/>
      <name val="Arial"/>
      <family val="2"/>
    </font>
    <font>
      <i/>
      <sz val="11"/>
      <name val="Arial"/>
      <family val="2"/>
    </font>
    <font>
      <sz val="12"/>
      <color indexed="10"/>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2"/>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2"/>
      <color indexed="9"/>
      <name val="Arial"/>
      <family val="2"/>
    </font>
    <font>
      <b/>
      <sz val="10"/>
      <color indexed="9"/>
      <name val="Arial"/>
      <family val="2"/>
    </font>
    <font>
      <b/>
      <u val="single"/>
      <sz val="10"/>
      <color indexed="9"/>
      <name val="Arial"/>
      <family val="2"/>
    </font>
    <font>
      <sz val="12"/>
      <color indexed="56"/>
      <name val="Arial"/>
      <family val="2"/>
    </font>
    <font>
      <sz val="10"/>
      <color indexed="9"/>
      <name val="Arial"/>
      <family val="2"/>
    </font>
    <font>
      <sz val="10"/>
      <name val="Wingdings"/>
      <family val="0"/>
    </font>
    <font>
      <u val="single"/>
      <sz val="16"/>
      <color indexed="12"/>
      <name val="Arial"/>
      <family val="2"/>
    </font>
    <font>
      <sz val="11"/>
      <color indexed="8"/>
      <name val="Book Antiqua"/>
      <family val="1"/>
    </font>
    <font>
      <b/>
      <i/>
      <sz val="10"/>
      <name val="Arial"/>
      <family val="2"/>
    </font>
    <font>
      <sz val="12"/>
      <color indexed="12"/>
      <name val="Arial"/>
      <family val="2"/>
    </font>
    <font>
      <sz val="10"/>
      <color indexed="12"/>
      <name val="Arial"/>
      <family val="2"/>
    </font>
    <font>
      <sz val="10"/>
      <color indexed="62"/>
      <name val="Arial"/>
      <family val="2"/>
    </font>
    <font>
      <b/>
      <sz val="10"/>
      <color indexed="62"/>
      <name val="Arial"/>
      <family val="2"/>
    </font>
    <font>
      <sz val="12"/>
      <color rgb="FF0000FF"/>
      <name val="Arial"/>
      <family val="2"/>
    </font>
    <font>
      <sz val="10"/>
      <color rgb="FF0000FF"/>
      <name val="Arial"/>
      <family val="2"/>
    </font>
    <font>
      <sz val="10"/>
      <color rgb="FF7030A0"/>
      <name val="Arial"/>
      <family val="2"/>
    </font>
    <font>
      <b/>
      <sz val="10"/>
      <color rgb="FF7030A0"/>
      <name val="Arial"/>
      <family val="2"/>
    </font>
  </fonts>
  <fills count="1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18"/>
        <bgColor indexed="64"/>
      </patternFill>
    </fill>
    <fill>
      <patternFill patternType="solid">
        <fgColor indexed="41"/>
        <bgColor indexed="64"/>
      </patternFill>
    </fill>
    <fill>
      <patternFill patternType="solid">
        <fgColor rgb="FF92D05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style="thin"/>
      <top>
        <color indexed="63"/>
      </top>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1" applyNumberFormat="0" applyAlignment="0" applyProtection="0"/>
    <xf numFmtId="0" fontId="24"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3"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4" borderId="7" applyNumberFormat="0" applyFont="0" applyAlignment="0" applyProtection="0"/>
    <xf numFmtId="0" fontId="36" fillId="12"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2">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Fill="1" applyAlignment="1" applyProtection="1">
      <alignment/>
      <protection/>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1" fillId="0" borderId="0" xfId="0" applyFont="1" applyAlignment="1" applyProtection="1">
      <alignment/>
      <protection/>
    </xf>
    <xf numFmtId="0" fontId="4" fillId="0" borderId="0" xfId="0" applyFont="1" applyBorder="1" applyAlignment="1" applyProtection="1">
      <alignment vertical="center"/>
      <protection/>
    </xf>
    <xf numFmtId="0" fontId="9" fillId="0" borderId="0" xfId="0" applyFont="1" applyAlignment="1" applyProtection="1">
      <alignment/>
      <protection/>
    </xf>
    <xf numFmtId="0" fontId="8" fillId="0" borderId="0" xfId="0" applyFont="1" applyBorder="1" applyAlignment="1" applyProtection="1">
      <alignment/>
      <protection/>
    </xf>
    <xf numFmtId="0" fontId="17" fillId="0" borderId="0" xfId="0" applyFont="1" applyBorder="1" applyAlignment="1" applyProtection="1">
      <alignment/>
      <protection/>
    </xf>
    <xf numFmtId="0" fontId="1" fillId="0" borderId="0" xfId="0" applyFont="1" applyFill="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0" fontId="4" fillId="0" borderId="10" xfId="0" applyFont="1" applyBorder="1" applyAlignment="1" applyProtection="1">
      <alignment/>
      <protection/>
    </xf>
    <xf numFmtId="0" fontId="5" fillId="0" borderId="1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0" xfId="0" applyFont="1" applyBorder="1" applyAlignment="1" applyProtection="1">
      <alignment/>
      <protection/>
    </xf>
    <xf numFmtId="0" fontId="6" fillId="0" borderId="0" xfId="0" applyFont="1" applyAlignment="1" applyProtection="1">
      <alignment vertical="center"/>
      <protection/>
    </xf>
    <xf numFmtId="0" fontId="6" fillId="0" borderId="0" xfId="0" applyFont="1" applyBorder="1" applyAlignment="1" applyProtection="1">
      <alignment horizontal="left"/>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protection/>
    </xf>
    <xf numFmtId="0" fontId="0" fillId="15" borderId="0" xfId="0" applyFill="1" applyBorder="1" applyAlignment="1" applyProtection="1">
      <alignment/>
      <protection/>
    </xf>
    <xf numFmtId="0" fontId="4" fillId="15" borderId="0" xfId="0" applyFont="1" applyFill="1" applyBorder="1" applyAlignment="1" applyProtection="1">
      <alignment/>
      <protection/>
    </xf>
    <xf numFmtId="0" fontId="12" fillId="15" borderId="0" xfId="0" applyFont="1" applyFill="1" applyBorder="1" applyAlignment="1" applyProtection="1">
      <alignment vertical="center"/>
      <protection/>
    </xf>
    <xf numFmtId="0" fontId="6" fillId="15" borderId="0" xfId="0" applyFont="1" applyFill="1" applyBorder="1" applyAlignment="1" applyProtection="1">
      <alignment horizontal="right" vertical="center"/>
      <protection/>
    </xf>
    <xf numFmtId="0" fontId="13" fillId="15" borderId="0" xfId="0" applyFont="1" applyFill="1" applyBorder="1" applyAlignment="1" applyProtection="1">
      <alignment/>
      <protection/>
    </xf>
    <xf numFmtId="0" fontId="12" fillId="15" borderId="0" xfId="0" applyFont="1" applyFill="1" applyBorder="1" applyAlignment="1" applyProtection="1">
      <alignment/>
      <protection/>
    </xf>
    <xf numFmtId="49" fontId="13" fillId="15" borderId="0" xfId="0" applyNumberFormat="1" applyFont="1" applyFill="1" applyBorder="1" applyAlignment="1" applyProtection="1">
      <alignment horizontal="left"/>
      <protection/>
    </xf>
    <xf numFmtId="0" fontId="13" fillId="15" borderId="0" xfId="0" applyFont="1" applyFill="1" applyBorder="1" applyAlignment="1" applyProtection="1">
      <alignment horizontal="left"/>
      <protection/>
    </xf>
    <xf numFmtId="0" fontId="4" fillId="15" borderId="0" xfId="0" applyFont="1" applyFill="1" applyBorder="1" applyAlignment="1" applyProtection="1">
      <alignment horizontal="right"/>
      <protection/>
    </xf>
    <xf numFmtId="0" fontId="4" fillId="0" borderId="20" xfId="0" applyNumberFormat="1" applyFont="1" applyBorder="1" applyAlignment="1" applyProtection="1">
      <alignment horizontal="left" vertical="center"/>
      <protection locked="0"/>
    </xf>
    <xf numFmtId="0" fontId="0" fillId="15" borderId="21" xfId="0" applyFill="1" applyBorder="1" applyAlignment="1" applyProtection="1">
      <alignment/>
      <protection/>
    </xf>
    <xf numFmtId="0" fontId="4" fillId="15" borderId="0" xfId="0" applyFont="1" applyFill="1" applyBorder="1" applyAlignment="1" applyProtection="1">
      <alignment horizontal="left" wrapText="1"/>
      <protection/>
    </xf>
    <xf numFmtId="0" fontId="4" fillId="15" borderId="0" xfId="0" applyFont="1" applyFill="1" applyBorder="1" applyAlignment="1">
      <alignment horizontal="left" wrapText="1"/>
    </xf>
    <xf numFmtId="0" fontId="4" fillId="15" borderId="0" xfId="0" applyFont="1" applyFill="1" applyBorder="1" applyAlignment="1" applyProtection="1">
      <alignment/>
      <protection/>
    </xf>
    <xf numFmtId="0" fontId="0" fillId="15" borderId="22" xfId="0" applyFill="1" applyBorder="1" applyAlignment="1" applyProtection="1">
      <alignment/>
      <protection/>
    </xf>
    <xf numFmtId="0" fontId="13" fillId="15" borderId="21" xfId="0" applyFont="1" applyFill="1" applyBorder="1" applyAlignment="1" applyProtection="1">
      <alignment/>
      <protection/>
    </xf>
    <xf numFmtId="0" fontId="16" fillId="15" borderId="0" xfId="0" applyFont="1" applyFill="1" applyBorder="1" applyAlignment="1" applyProtection="1">
      <alignment/>
      <protection/>
    </xf>
    <xf numFmtId="0" fontId="13" fillId="15" borderId="23" xfId="0" applyFont="1" applyFill="1" applyBorder="1" applyAlignment="1" applyProtection="1">
      <alignment/>
      <protection/>
    </xf>
    <xf numFmtId="0" fontId="16" fillId="15" borderId="24" xfId="0" applyFont="1" applyFill="1" applyBorder="1" applyAlignment="1" applyProtection="1">
      <alignment/>
      <protection/>
    </xf>
    <xf numFmtId="0" fontId="13" fillId="15" borderId="24" xfId="0" applyFont="1" applyFill="1" applyBorder="1" applyAlignment="1" applyProtection="1">
      <alignment/>
      <protection/>
    </xf>
    <xf numFmtId="0" fontId="0" fillId="15" borderId="24" xfId="0" applyFill="1" applyBorder="1" applyAlignment="1" applyProtection="1">
      <alignment/>
      <protection/>
    </xf>
    <xf numFmtId="0" fontId="0" fillId="15" borderId="25" xfId="0" applyFill="1" applyBorder="1" applyAlignment="1" applyProtection="1">
      <alignment/>
      <protection/>
    </xf>
    <xf numFmtId="0" fontId="0" fillId="15" borderId="0" xfId="0" applyFont="1" applyFill="1" applyBorder="1" applyAlignment="1" applyProtection="1">
      <alignment/>
      <protection/>
    </xf>
    <xf numFmtId="0" fontId="10" fillId="15" borderId="0" xfId="0" applyFont="1" applyFill="1" applyBorder="1" applyAlignment="1" applyProtection="1">
      <alignment/>
      <protection/>
    </xf>
    <xf numFmtId="0" fontId="11" fillId="15" borderId="0" xfId="0" applyFont="1" applyFill="1" applyBorder="1" applyAlignment="1" applyProtection="1">
      <alignment/>
      <protection/>
    </xf>
    <xf numFmtId="0" fontId="0" fillId="15" borderId="0" xfId="0" applyFill="1" applyBorder="1" applyAlignment="1" applyProtection="1">
      <alignment vertical="center"/>
      <protection/>
    </xf>
    <xf numFmtId="0" fontId="1" fillId="15" borderId="0" xfId="0" applyFont="1" applyFill="1" applyBorder="1" applyAlignment="1" applyProtection="1">
      <alignment horizontal="centerContinuous"/>
      <protection/>
    </xf>
    <xf numFmtId="0" fontId="40" fillId="16" borderId="26" xfId="0" applyFont="1" applyFill="1" applyBorder="1" applyAlignment="1" applyProtection="1">
      <alignment horizontal="left" vertical="center"/>
      <protection/>
    </xf>
    <xf numFmtId="0" fontId="41" fillId="16" borderId="27" xfId="0" applyFont="1" applyFill="1" applyBorder="1" applyAlignment="1" applyProtection="1">
      <alignment horizontal="left" vertical="center"/>
      <protection/>
    </xf>
    <xf numFmtId="0" fontId="4" fillId="16" borderId="27" xfId="0" applyFont="1" applyFill="1" applyBorder="1" applyAlignment="1" applyProtection="1">
      <alignment vertical="center"/>
      <protection/>
    </xf>
    <xf numFmtId="0" fontId="41" fillId="16" borderId="27" xfId="0" applyFont="1" applyFill="1" applyBorder="1" applyAlignment="1" applyProtection="1">
      <alignment horizontal="right" vertical="center"/>
      <protection/>
    </xf>
    <xf numFmtId="0" fontId="42" fillId="16" borderId="28" xfId="0" applyFont="1" applyFill="1" applyBorder="1" applyAlignment="1" applyProtection="1">
      <alignment horizontal="right" vertical="center"/>
      <protection/>
    </xf>
    <xf numFmtId="0" fontId="0" fillId="15" borderId="21" xfId="0" applyFont="1" applyFill="1" applyBorder="1" applyAlignment="1" applyProtection="1">
      <alignment/>
      <protection/>
    </xf>
    <xf numFmtId="0" fontId="10" fillId="15" borderId="22" xfId="0" applyFont="1" applyFill="1" applyBorder="1" applyAlignment="1" applyProtection="1">
      <alignment/>
      <protection/>
    </xf>
    <xf numFmtId="0" fontId="11" fillId="15" borderId="21" xfId="0" applyFont="1" applyFill="1" applyBorder="1" applyAlignment="1" applyProtection="1">
      <alignment/>
      <protection/>
    </xf>
    <xf numFmtId="3" fontId="10" fillId="15" borderId="22" xfId="0" applyNumberFormat="1" applyFont="1" applyFill="1" applyBorder="1" applyAlignment="1" applyProtection="1">
      <alignment/>
      <protection/>
    </xf>
    <xf numFmtId="0" fontId="12" fillId="15" borderId="21" xfId="0" applyFont="1" applyFill="1" applyBorder="1" applyAlignment="1" applyProtection="1">
      <alignment vertical="center"/>
      <protection/>
    </xf>
    <xf numFmtId="0" fontId="0" fillId="15" borderId="22" xfId="0" applyFill="1" applyBorder="1" applyAlignment="1" applyProtection="1">
      <alignment vertical="center"/>
      <protection/>
    </xf>
    <xf numFmtId="0" fontId="12" fillId="15" borderId="21" xfId="0" applyFont="1" applyFill="1" applyBorder="1" applyAlignment="1" applyProtection="1">
      <alignment/>
      <protection/>
    </xf>
    <xf numFmtId="0" fontId="45" fillId="16" borderId="26" xfId="59" applyFont="1" applyFill="1" applyBorder="1" applyAlignment="1" applyProtection="1">
      <alignment vertical="center"/>
      <protection/>
    </xf>
    <xf numFmtId="0" fontId="41" fillId="16" borderId="27" xfId="59" applyFont="1" applyFill="1" applyBorder="1" applyAlignment="1" applyProtection="1">
      <alignment vertical="center"/>
      <protection/>
    </xf>
    <xf numFmtId="0" fontId="45" fillId="16" borderId="27" xfId="59" applyFont="1" applyFill="1" applyBorder="1" applyAlignment="1" applyProtection="1">
      <alignment vertical="center"/>
      <protection/>
    </xf>
    <xf numFmtId="0" fontId="41" fillId="16" borderId="27" xfId="59" applyFont="1" applyFill="1" applyBorder="1" applyAlignment="1" applyProtection="1">
      <alignment horizontal="right" vertical="center"/>
      <protection/>
    </xf>
    <xf numFmtId="0" fontId="45" fillId="16" borderId="28" xfId="59" applyFont="1" applyFill="1" applyBorder="1" applyAlignment="1" applyProtection="1">
      <alignment horizontal="right" vertical="center"/>
      <protection/>
    </xf>
    <xf numFmtId="0" fontId="4" fillId="15" borderId="21" xfId="59" applyFont="1" applyFill="1" applyBorder="1" applyAlignment="1" applyProtection="1">
      <alignment vertical="center"/>
      <protection/>
    </xf>
    <xf numFmtId="0" fontId="6" fillId="15" borderId="0" xfId="59" applyFont="1" applyFill="1" applyBorder="1" applyAlignment="1" applyProtection="1">
      <alignment vertical="center"/>
      <protection/>
    </xf>
    <xf numFmtId="0" fontId="1" fillId="15" borderId="0" xfId="59" applyFont="1" applyFill="1" applyBorder="1" applyAlignment="1" applyProtection="1">
      <alignment vertical="center"/>
      <protection/>
    </xf>
    <xf numFmtId="0" fontId="4" fillId="15" borderId="0" xfId="59" applyFont="1" applyFill="1" applyBorder="1" applyAlignment="1" applyProtection="1">
      <alignment vertical="center"/>
      <protection/>
    </xf>
    <xf numFmtId="0" fontId="6" fillId="15" borderId="0" xfId="59" applyFont="1" applyFill="1" applyBorder="1" applyAlignment="1" applyProtection="1">
      <alignment horizontal="right" vertical="center"/>
      <protection/>
    </xf>
    <xf numFmtId="0" fontId="4" fillId="15" borderId="22" xfId="59" applyFont="1" applyFill="1" applyBorder="1" applyAlignment="1" applyProtection="1">
      <alignment vertical="center"/>
      <protection/>
    </xf>
    <xf numFmtId="0" fontId="4" fillId="15" borderId="0" xfId="59" applyFont="1" applyFill="1" applyBorder="1" applyAlignment="1" applyProtection="1">
      <alignment horizontal="left" vertical="center" wrapText="1"/>
      <protection/>
    </xf>
    <xf numFmtId="0" fontId="4" fillId="15" borderId="22" xfId="59" applyFont="1" applyFill="1" applyBorder="1" applyAlignment="1" applyProtection="1">
      <alignment horizontal="left" vertical="center" wrapText="1"/>
      <protection/>
    </xf>
    <xf numFmtId="0" fontId="4" fillId="0" borderId="0" xfId="0" applyFont="1" applyAlignment="1">
      <alignment/>
    </xf>
    <xf numFmtId="0" fontId="4" fillId="15" borderId="0" xfId="59" applyFont="1" applyFill="1" applyBorder="1" applyAlignment="1" applyProtection="1">
      <alignment horizontal="left" vertical="center"/>
      <protection/>
    </xf>
    <xf numFmtId="0" fontId="4" fillId="0" borderId="11" xfId="59" applyFont="1" applyFill="1" applyBorder="1" applyAlignment="1" applyProtection="1">
      <alignment horizontal="right" vertical="center"/>
      <protection locked="0"/>
    </xf>
    <xf numFmtId="0" fontId="4" fillId="15" borderId="0" xfId="59" applyFont="1" applyFill="1" applyBorder="1" applyAlignment="1" applyProtection="1">
      <alignment horizontal="center" vertical="center"/>
      <protection/>
    </xf>
    <xf numFmtId="0" fontId="4" fillId="15" borderId="0" xfId="0" applyFont="1" applyFill="1" applyBorder="1" applyAlignment="1">
      <alignment/>
    </xf>
    <xf numFmtId="0" fontId="4" fillId="15" borderId="0" xfId="59" applyFont="1" applyFill="1" applyBorder="1" applyAlignment="1" applyProtection="1">
      <alignment horizontal="right" vertical="center"/>
      <protection locked="0"/>
    </xf>
    <xf numFmtId="0" fontId="46" fillId="15" borderId="22" xfId="59" applyFont="1" applyFill="1" applyBorder="1" applyAlignment="1">
      <alignment horizontal="center" vertical="center"/>
      <protection/>
    </xf>
    <xf numFmtId="0" fontId="4" fillId="15" borderId="23" xfId="59" applyFont="1" applyFill="1" applyBorder="1" applyAlignment="1" applyProtection="1">
      <alignment vertical="center"/>
      <protection/>
    </xf>
    <xf numFmtId="0" fontId="4" fillId="15" borderId="24" xfId="59" applyFont="1" applyFill="1" applyBorder="1" applyAlignment="1" applyProtection="1">
      <alignment vertical="center"/>
      <protection/>
    </xf>
    <xf numFmtId="0" fontId="4" fillId="15" borderId="25" xfId="59" applyFont="1" applyFill="1" applyBorder="1" applyAlignment="1" applyProtection="1">
      <alignment vertical="center"/>
      <protection/>
    </xf>
    <xf numFmtId="0" fontId="41" fillId="16" borderId="26" xfId="59" applyFont="1" applyFill="1" applyBorder="1" applyAlignment="1" applyProtection="1">
      <alignment vertical="center"/>
      <protection/>
    </xf>
    <xf numFmtId="0" fontId="41" fillId="16" borderId="28" xfId="59" applyFont="1" applyFill="1" applyBorder="1" applyAlignment="1" applyProtection="1">
      <alignment horizontal="right" vertical="center"/>
      <protection/>
    </xf>
    <xf numFmtId="0" fontId="0" fillId="15" borderId="21" xfId="0" applyFill="1" applyBorder="1" applyAlignment="1">
      <alignment/>
    </xf>
    <xf numFmtId="0" fontId="0" fillId="15" borderId="0" xfId="0" applyFill="1" applyBorder="1" applyAlignment="1">
      <alignment/>
    </xf>
    <xf numFmtId="0" fontId="0" fillId="15" borderId="22" xfId="0" applyFill="1" applyBorder="1" applyAlignment="1">
      <alignment/>
    </xf>
    <xf numFmtId="0" fontId="4" fillId="15" borderId="0" xfId="0" applyFont="1" applyFill="1" applyBorder="1" applyAlignment="1">
      <alignment wrapText="1"/>
    </xf>
    <xf numFmtId="0" fontId="6" fillId="15" borderId="21" xfId="0" applyFont="1" applyFill="1" applyBorder="1" applyAlignment="1">
      <alignment/>
    </xf>
    <xf numFmtId="0" fontId="47" fillId="15" borderId="0" xfId="53" applyFont="1" applyFill="1" applyBorder="1" applyAlignment="1" applyProtection="1">
      <alignment/>
      <protection/>
    </xf>
    <xf numFmtId="0" fontId="0" fillId="15" borderId="23" xfId="0" applyFill="1" applyBorder="1" applyAlignment="1">
      <alignment/>
    </xf>
    <xf numFmtId="0" fontId="0" fillId="15" borderId="24" xfId="0" applyFill="1" applyBorder="1" applyAlignment="1">
      <alignment/>
    </xf>
    <xf numFmtId="0" fontId="0" fillId="15" borderId="25" xfId="0" applyFill="1" applyBorder="1" applyAlignment="1">
      <alignment/>
    </xf>
    <xf numFmtId="0" fontId="13" fillId="0" borderId="0" xfId="0" applyFont="1" applyAlignment="1">
      <alignment/>
    </xf>
    <xf numFmtId="0" fontId="1" fillId="0" borderId="0" xfId="0" applyFont="1" applyAlignment="1">
      <alignment/>
    </xf>
    <xf numFmtId="0" fontId="4" fillId="0" borderId="0" xfId="0" applyFont="1" applyAlignment="1">
      <alignment wrapText="1"/>
    </xf>
    <xf numFmtId="0" fontId="4" fillId="0" borderId="0" xfId="0" applyFont="1" applyAlignment="1">
      <alignment vertical="center" wrapText="1"/>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48" fillId="0" borderId="0" xfId="0" applyFont="1" applyAlignment="1">
      <alignment/>
    </xf>
    <xf numFmtId="0" fontId="4" fillId="0" borderId="0" xfId="0" applyFont="1" applyAlignment="1">
      <alignment horizontal="left" vertical="top" wrapText="1"/>
    </xf>
    <xf numFmtId="0" fontId="25" fillId="0" borderId="0" xfId="0" applyFont="1" applyAlignment="1">
      <alignment horizontal="right" vertical="top" wrapText="1"/>
    </xf>
    <xf numFmtId="0" fontId="4" fillId="0" borderId="29" xfId="0" applyFont="1" applyBorder="1" applyAlignment="1">
      <alignment horizontal="centerContinuous" vertical="top"/>
    </xf>
    <xf numFmtId="0" fontId="4" fillId="0" borderId="30" xfId="0" applyFont="1" applyBorder="1" applyAlignment="1">
      <alignment horizontal="centerContinuous"/>
    </xf>
    <xf numFmtId="0" fontId="4" fillId="0" borderId="31" xfId="0" applyFont="1" applyBorder="1" applyAlignment="1">
      <alignment horizontal="centerContinuous" vertical="top"/>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xf>
    <xf numFmtId="0" fontId="13" fillId="0" borderId="0" xfId="0" applyFont="1" applyBorder="1" applyAlignment="1">
      <alignment/>
    </xf>
    <xf numFmtId="0" fontId="4" fillId="0" borderId="32" xfId="0" applyFont="1" applyBorder="1" applyAlignment="1">
      <alignment horizontal="centerContinuous" vertical="top"/>
    </xf>
    <xf numFmtId="0" fontId="4" fillId="0" borderId="15" xfId="0" applyFont="1" applyBorder="1" applyAlignment="1">
      <alignment horizontal="centerContinuous"/>
    </xf>
    <xf numFmtId="0" fontId="4" fillId="0" borderId="33" xfId="0" applyFont="1" applyBorder="1" applyAlignment="1">
      <alignment horizontal="centerContinuous" vertical="top"/>
    </xf>
    <xf numFmtId="0" fontId="0" fillId="0" borderId="0" xfId="0" applyFont="1" applyAlignment="1">
      <alignment/>
    </xf>
    <xf numFmtId="3" fontId="0" fillId="0" borderId="0" xfId="0" applyNumberFormat="1" applyFont="1" applyAlignment="1">
      <alignment/>
    </xf>
    <xf numFmtId="0" fontId="50" fillId="4" borderId="20" xfId="0" applyFont="1" applyFill="1" applyBorder="1" applyAlignment="1">
      <alignment horizontal="left"/>
    </xf>
    <xf numFmtId="0" fontId="50" fillId="4" borderId="31" xfId="0" applyFont="1" applyFill="1" applyBorder="1" applyAlignment="1">
      <alignment horizontal="left"/>
    </xf>
    <xf numFmtId="0" fontId="0" fillId="4" borderId="20" xfId="0" applyFont="1" applyFill="1" applyBorder="1" applyAlignment="1">
      <alignment horizontal="left"/>
    </xf>
    <xf numFmtId="0" fontId="1" fillId="0" borderId="0" xfId="58" applyFont="1" applyAlignment="1">
      <alignment horizontal="right"/>
      <protection/>
    </xf>
    <xf numFmtId="0" fontId="1" fillId="0" borderId="0" xfId="58" applyFont="1">
      <alignment/>
      <protection/>
    </xf>
    <xf numFmtId="0" fontId="0" fillId="0" borderId="0" xfId="58" applyFont="1">
      <alignment/>
      <protection/>
    </xf>
    <xf numFmtId="0" fontId="0" fillId="4" borderId="31" xfId="0" applyFont="1" applyFill="1" applyBorder="1" applyAlignment="1">
      <alignment/>
    </xf>
    <xf numFmtId="0" fontId="0" fillId="0" borderId="0" xfId="0" applyFill="1" applyAlignment="1">
      <alignment/>
    </xf>
    <xf numFmtId="0" fontId="4" fillId="0" borderId="0" xfId="0" applyFont="1" applyFill="1" applyAlignment="1">
      <alignment/>
    </xf>
    <xf numFmtId="0" fontId="0" fillId="12" borderId="11" xfId="53" applyFont="1" applyFill="1" applyBorder="1" applyAlignment="1" applyProtection="1">
      <alignment vertical="top"/>
      <protection locked="0"/>
    </xf>
    <xf numFmtId="0" fontId="0" fillId="0" borderId="0" xfId="0" applyFont="1" applyFill="1" applyAlignment="1" applyProtection="1">
      <alignment/>
      <protection/>
    </xf>
    <xf numFmtId="0" fontId="11" fillId="0" borderId="0" xfId="0" applyFont="1" applyFill="1" applyAlignment="1" applyProtection="1">
      <alignment/>
      <protection/>
    </xf>
    <xf numFmtId="0" fontId="12" fillId="0" borderId="0" xfId="0" applyFont="1" applyFill="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13" fillId="0" borderId="0" xfId="0" applyFont="1" applyFill="1" applyAlignment="1" applyProtection="1">
      <alignment/>
      <protection/>
    </xf>
    <xf numFmtId="0" fontId="15" fillId="0" borderId="0" xfId="0" applyFont="1" applyFill="1" applyBorder="1" applyAlignment="1" applyProtection="1">
      <alignment horizontal="centerContinuous"/>
      <protection/>
    </xf>
    <xf numFmtId="0" fontId="0" fillId="0" borderId="0" xfId="0" applyFill="1" applyBorder="1" applyAlignment="1" applyProtection="1">
      <alignment horizontal="justify" wrapText="1"/>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horizontal="right"/>
      <protection/>
    </xf>
    <xf numFmtId="0" fontId="0" fillId="0" borderId="0" xfId="0" applyFill="1" applyAlignment="1" applyProtection="1">
      <alignment vertical="center"/>
      <protection/>
    </xf>
    <xf numFmtId="196" fontId="18" fillId="0" borderId="0" xfId="0" applyNumberFormat="1" applyFont="1" applyBorder="1" applyAlignment="1" applyProtection="1">
      <alignment/>
      <protection/>
    </xf>
    <xf numFmtId="3" fontId="18" fillId="0" borderId="0" xfId="0" applyNumberFormat="1" applyFont="1" applyBorder="1" applyAlignment="1" applyProtection="1">
      <alignment/>
      <protection/>
    </xf>
    <xf numFmtId="0" fontId="0" fillId="15" borderId="0" xfId="0" applyFill="1" applyBorder="1" applyAlignment="1" applyProtection="1">
      <alignment horizontal="left"/>
      <protection/>
    </xf>
    <xf numFmtId="0" fontId="0" fillId="0" borderId="0" xfId="0" applyFont="1" applyAlignment="1" applyProtection="1">
      <alignment/>
      <protection/>
    </xf>
    <xf numFmtId="0" fontId="4" fillId="17" borderId="15" xfId="0" applyFont="1" applyFill="1" applyBorder="1" applyAlignment="1">
      <alignment horizontal="center" wrapText="1"/>
    </xf>
    <xf numFmtId="196" fontId="4" fillId="0" borderId="11" xfId="0" applyNumberFormat="1" applyFont="1" applyBorder="1" applyAlignment="1">
      <alignment horizontal="right" wrapText="1"/>
    </xf>
    <xf numFmtId="0" fontId="4" fillId="17" borderId="11" xfId="0" applyFont="1" applyFill="1" applyBorder="1" applyAlignment="1">
      <alignment horizontal="center" wrapText="1"/>
    </xf>
    <xf numFmtId="0" fontId="4" fillId="0" borderId="11" xfId="0" applyFont="1" applyBorder="1" applyAlignment="1">
      <alignment horizontal="left" wrapText="1"/>
    </xf>
    <xf numFmtId="0" fontId="4" fillId="0" borderId="34" xfId="0" applyFont="1" applyBorder="1" applyAlignment="1">
      <alignment horizontal="centerContinuous"/>
    </xf>
    <xf numFmtId="0" fontId="1" fillId="15" borderId="0" xfId="0" applyFont="1" applyFill="1" applyBorder="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left"/>
      <protection/>
    </xf>
    <xf numFmtId="0" fontId="18" fillId="0" borderId="0" xfId="0" applyFont="1" applyAlignment="1" applyProtection="1">
      <alignment/>
      <protection/>
    </xf>
    <xf numFmtId="0" fontId="7" fillId="0" borderId="11" xfId="0" applyFont="1" applyBorder="1" applyAlignment="1" applyProtection="1">
      <alignment horizontal="center"/>
      <protection/>
    </xf>
    <xf numFmtId="196" fontId="7" fillId="0" borderId="11" xfId="0" applyNumberFormat="1" applyFont="1" applyBorder="1" applyAlignment="1" applyProtection="1">
      <alignment horizontal="right"/>
      <protection/>
    </xf>
    <xf numFmtId="196" fontId="7" fillId="0" borderId="11" xfId="0" applyNumberFormat="1" applyFont="1" applyBorder="1" applyAlignment="1" applyProtection="1">
      <alignment horizontal="right"/>
      <protection locked="0"/>
    </xf>
    <xf numFmtId="3" fontId="18" fillId="0" borderId="11" xfId="0" applyNumberFormat="1" applyFont="1" applyBorder="1" applyAlignment="1" applyProtection="1">
      <alignment horizontal="right"/>
      <protection/>
    </xf>
    <xf numFmtId="196" fontId="18" fillId="0" borderId="11" xfId="0" applyNumberFormat="1" applyFont="1" applyBorder="1" applyAlignment="1" applyProtection="1">
      <alignment horizontal="right"/>
      <protection/>
    </xf>
    <xf numFmtId="0" fontId="0" fillId="18" borderId="0" xfId="0" applyFont="1" applyFill="1" applyAlignment="1">
      <alignment/>
    </xf>
    <xf numFmtId="0" fontId="54" fillId="18" borderId="0" xfId="57" applyFont="1" applyFill="1" applyAlignment="1">
      <alignment horizont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protection locked="0"/>
    </xf>
    <xf numFmtId="0" fontId="14" fillId="0" borderId="0" xfId="0" applyFont="1" applyFill="1" applyBorder="1" applyAlignment="1" applyProtection="1">
      <alignment horizontal="center"/>
      <protection locked="0"/>
    </xf>
    <xf numFmtId="0" fontId="4" fillId="4" borderId="20" xfId="0" applyFont="1" applyFill="1" applyBorder="1" applyAlignment="1">
      <alignment horizontal="left"/>
    </xf>
    <xf numFmtId="0" fontId="4" fillId="4" borderId="31" xfId="0" applyFont="1" applyFill="1" applyBorder="1" applyAlignment="1">
      <alignment horizontal="left"/>
    </xf>
    <xf numFmtId="0" fontId="55" fillId="0" borderId="0" xfId="57" applyFont="1" applyAlignment="1">
      <alignment horizontal="center"/>
      <protection/>
    </xf>
    <xf numFmtId="0" fontId="51" fillId="0" borderId="0" xfId="0" applyFont="1" applyAlignment="1">
      <alignment horizontal="center"/>
    </xf>
    <xf numFmtId="0" fontId="55" fillId="0" borderId="0" xfId="57" applyFont="1" applyAlignment="1">
      <alignment horizontal="left"/>
      <protection/>
    </xf>
    <xf numFmtId="0" fontId="6" fillId="15" borderId="0" xfId="0" applyFont="1" applyFill="1" applyBorder="1" applyAlignment="1" applyProtection="1">
      <alignment/>
      <protection/>
    </xf>
    <xf numFmtId="181" fontId="4" fillId="0" borderId="14" xfId="0" applyNumberFormat="1" applyFont="1" applyFill="1" applyBorder="1" applyAlignment="1" applyProtection="1" quotePrefix="1">
      <alignment/>
      <protection locked="0"/>
    </xf>
    <xf numFmtId="0" fontId="0" fillId="0" borderId="15" xfId="0" applyFill="1" applyBorder="1" applyAlignment="1" applyProtection="1">
      <alignment/>
      <protection locked="0"/>
    </xf>
    <xf numFmtId="0" fontId="0" fillId="0" borderId="15" xfId="0" applyFill="1" applyBorder="1" applyAlignment="1" applyProtection="1">
      <alignment horizontal="center" vertical="center"/>
      <protection locked="0"/>
    </xf>
    <xf numFmtId="181" fontId="4" fillId="0" borderId="17" xfId="0" applyNumberFormat="1" applyFont="1" applyFill="1" applyBorder="1" applyAlignment="1" applyProtection="1" quotePrefix="1">
      <alignment/>
      <protection locked="0"/>
    </xf>
    <xf numFmtId="181" fontId="4" fillId="0" borderId="19" xfId="0" applyNumberFormat="1" applyFont="1" applyFill="1" applyBorder="1" applyAlignment="1" applyProtection="1" quotePrefix="1">
      <alignment/>
      <protection locked="0"/>
    </xf>
    <xf numFmtId="0" fontId="0" fillId="0" borderId="10" xfId="0" applyFill="1" applyBorder="1" applyAlignment="1" applyProtection="1">
      <alignment/>
      <protection locked="0"/>
    </xf>
    <xf numFmtId="0" fontId="0" fillId="0" borderId="33" xfId="0" applyFill="1" applyBorder="1" applyAlignment="1" applyProtection="1">
      <alignment/>
      <protection locked="0"/>
    </xf>
    <xf numFmtId="0" fontId="0" fillId="0" borderId="12"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6" fillId="15" borderId="0" xfId="0" applyFont="1" applyFill="1" applyBorder="1" applyAlignment="1" applyProtection="1">
      <alignment vertical="center"/>
      <protection/>
    </xf>
    <xf numFmtId="0" fontId="56" fillId="0" borderId="0" xfId="0" applyFont="1" applyFill="1" applyBorder="1" applyAlignment="1">
      <alignment/>
    </xf>
    <xf numFmtId="0" fontId="57" fillId="0" borderId="0" xfId="0" applyFont="1" applyFill="1" applyBorder="1" applyAlignment="1">
      <alignment/>
    </xf>
    <xf numFmtId="0" fontId="0" fillId="0" borderId="0" xfId="0" applyFont="1" applyAlignment="1">
      <alignment horizontal="right"/>
    </xf>
    <xf numFmtId="0" fontId="0" fillId="18" borderId="0" xfId="0" applyFont="1" applyFill="1" applyAlignment="1">
      <alignment horizontal="left"/>
    </xf>
    <xf numFmtId="0" fontId="6" fillId="0" borderId="0" xfId="0" applyFont="1" applyAlignment="1">
      <alignment/>
    </xf>
    <xf numFmtId="0" fontId="4" fillId="15" borderId="0" xfId="0" applyFont="1" applyFill="1" applyBorder="1" applyAlignment="1" applyProtection="1">
      <alignment horizontal="left" wrapText="1"/>
      <protection/>
    </xf>
    <xf numFmtId="0" fontId="4" fillId="0" borderId="0" xfId="0" applyFont="1" applyBorder="1" applyAlignment="1">
      <alignment horizontal="left" wrapText="1"/>
    </xf>
    <xf numFmtId="0" fontId="42" fillId="16" borderId="21" xfId="0" applyFont="1" applyFill="1" applyBorder="1" applyAlignment="1" applyProtection="1">
      <alignment horizontal="center" vertical="center" wrapText="1"/>
      <protection/>
    </xf>
    <xf numFmtId="0" fontId="0" fillId="0" borderId="0" xfId="0" applyBorder="1" applyAlignment="1">
      <alignment wrapText="1"/>
    </xf>
    <xf numFmtId="0" fontId="0" fillId="0" borderId="22" xfId="0" applyBorder="1" applyAlignment="1">
      <alignment wrapText="1"/>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4" fillId="0" borderId="30" xfId="0" applyNumberFormat="1" applyFont="1" applyBorder="1" applyAlignment="1" applyProtection="1">
      <alignment horizontal="left" vertical="center"/>
      <protection locked="0"/>
    </xf>
    <xf numFmtId="0" fontId="4" fillId="0" borderId="31" xfId="0" applyNumberFormat="1" applyFont="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lignment wrapText="1"/>
    </xf>
    <xf numFmtId="0" fontId="0" fillId="0" borderId="0" xfId="0" applyFont="1" applyAlignment="1">
      <alignment vertical="center" wrapText="1"/>
    </xf>
    <xf numFmtId="0" fontId="0" fillId="0" borderId="0" xfId="0" applyFont="1" applyAlignment="1">
      <alignment wrapText="1"/>
    </xf>
    <xf numFmtId="0" fontId="6" fillId="0" borderId="0" xfId="0" applyFont="1" applyAlignment="1">
      <alignment vertical="center" wrapText="1"/>
    </xf>
    <xf numFmtId="0" fontId="4" fillId="15" borderId="0" xfId="59" applyFont="1" applyFill="1" applyBorder="1" applyAlignment="1" applyProtection="1">
      <alignment horizontal="left" vertical="center" wrapText="1"/>
      <protection/>
    </xf>
    <xf numFmtId="0" fontId="4" fillId="12" borderId="20" xfId="59" applyFont="1" applyFill="1" applyBorder="1" applyAlignment="1" applyProtection="1">
      <alignment horizontal="left" vertical="top"/>
      <protection locked="0"/>
    </xf>
    <xf numFmtId="0" fontId="4" fillId="12" borderId="30" xfId="0" applyFont="1" applyFill="1" applyBorder="1" applyAlignment="1" applyProtection="1">
      <alignment horizontal="left" vertical="top"/>
      <protection locked="0"/>
    </xf>
    <xf numFmtId="0" fontId="4" fillId="12" borderId="31" xfId="0" applyFont="1" applyFill="1" applyBorder="1" applyAlignment="1" applyProtection="1">
      <alignment horizontal="left" vertical="top"/>
      <protection locked="0"/>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ookups" xfId="58"/>
    <cellStyle name="Normal_STOCK_512_2009_10_001" xfId="59"/>
    <cellStyle name="Note" xfId="60"/>
    <cellStyle name="Output" xfId="61"/>
    <cellStyle name="Percent" xfId="62"/>
    <cellStyle name="Title" xfId="63"/>
    <cellStyle name="Total" xfId="64"/>
    <cellStyle name="Warning Text" xfId="65"/>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80000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47625</xdr:rowOff>
    </xdr:from>
    <xdr:to>
      <xdr:col>5</xdr:col>
      <xdr:colOff>971550</xdr:colOff>
      <xdr:row>5</xdr:row>
      <xdr:rowOff>123825</xdr:rowOff>
    </xdr:to>
    <xdr:pic>
      <xdr:nvPicPr>
        <xdr:cNvPr id="1" name="Picture 7" descr="sd-logo transparent1"/>
        <xdr:cNvPicPr preferRelativeResize="1">
          <a:picLocks noChangeAspect="1"/>
        </xdr:cNvPicPr>
      </xdr:nvPicPr>
      <xdr:blipFill>
        <a:blip r:embed="rId1"/>
        <a:stretch>
          <a:fillRect/>
        </a:stretch>
      </xdr:blipFill>
      <xdr:spPr>
        <a:xfrm>
          <a:off x="171450" y="495300"/>
          <a:ext cx="2790825" cy="819150"/>
        </a:xfrm>
        <a:prstGeom prst="rect">
          <a:avLst/>
        </a:prstGeom>
        <a:noFill/>
        <a:ln w="9525" cmpd="sng">
          <a:noFill/>
        </a:ln>
      </xdr:spPr>
    </xdr:pic>
    <xdr:clientData/>
  </xdr:twoCellAnchor>
  <xdr:twoCellAnchor>
    <xdr:from>
      <xdr:col>11</xdr:col>
      <xdr:colOff>219075</xdr:colOff>
      <xdr:row>34</xdr:row>
      <xdr:rowOff>190500</xdr:rowOff>
    </xdr:from>
    <xdr:to>
      <xdr:col>13</xdr:col>
      <xdr:colOff>123825</xdr:colOff>
      <xdr:row>40</xdr:row>
      <xdr:rowOff>228600</xdr:rowOff>
    </xdr:to>
    <xdr:pic>
      <xdr:nvPicPr>
        <xdr:cNvPr id="2" name="Picture 9"/>
        <xdr:cNvPicPr preferRelativeResize="1">
          <a:picLocks noChangeAspect="1"/>
        </xdr:cNvPicPr>
      </xdr:nvPicPr>
      <xdr:blipFill>
        <a:blip r:embed="rId2"/>
        <a:stretch>
          <a:fillRect/>
        </a:stretch>
      </xdr:blipFill>
      <xdr:spPr>
        <a:xfrm>
          <a:off x="5962650" y="8020050"/>
          <a:ext cx="15240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305550"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81875"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791700" y="1314450"/>
          <a:ext cx="85725" cy="95250"/>
        </a:xfrm>
        <a:prstGeom prst="rect">
          <a:avLst/>
        </a:prstGeom>
        <a:no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305550"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95250"/>
        </a:xfrm>
        <a:prstGeom prst="rect">
          <a:avLst/>
        </a:prstGeom>
        <a:no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81875"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791700" y="1314450"/>
          <a:ext cx="85725" cy="95250"/>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3914775" y="1314450"/>
          <a:ext cx="85725" cy="95250"/>
        </a:xfrm>
        <a:prstGeom prst="rect">
          <a:avLst/>
        </a:prstGeom>
        <a:noFill/>
        <a:ln w="1" cmpd="sng">
          <a:noFill/>
        </a:ln>
      </xdr:spPr>
    </xdr:pic>
    <xdr:clientData fPrintsWithSheet="0"/>
  </xdr:twoCellAnchor>
  <xdr:twoCellAnchor>
    <xdr:from>
      <xdr:col>4</xdr:col>
      <xdr:colOff>1085850</xdr:colOff>
      <xdr:row>9</xdr:row>
      <xdr:rowOff>19050</xdr:rowOff>
    </xdr:from>
    <xdr:to>
      <xdr:col>4</xdr:col>
      <xdr:colOff>1171575</xdr:colOff>
      <xdr:row>9</xdr:row>
      <xdr:rowOff>114300</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95250"/>
        </a:xfrm>
        <a:prstGeom prst="rect">
          <a:avLst/>
        </a:prstGeom>
        <a:noFill/>
        <a:ln w="1" cmpd="sng">
          <a:noFill/>
        </a:ln>
      </xdr:spPr>
    </xdr:pic>
    <xdr:clientData fPrintsWithSheet="0"/>
  </xdr:twoCellAnchor>
  <xdr:twoCellAnchor>
    <xdr:from>
      <xdr:col>5</xdr:col>
      <xdr:colOff>1085850</xdr:colOff>
      <xdr:row>9</xdr:row>
      <xdr:rowOff>19050</xdr:rowOff>
    </xdr:from>
    <xdr:to>
      <xdr:col>5</xdr:col>
      <xdr:colOff>1171575</xdr:colOff>
      <xdr:row>9</xdr:row>
      <xdr:rowOff>114300</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95250"/>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114300</xdr:rowOff>
    </xdr:to>
    <xdr:pic>
      <xdr:nvPicPr>
        <xdr:cNvPr id="4" name="Picture 4">
          <a:hlinkClick r:id="rId9"/>
        </xdr:cNvPr>
        <xdr:cNvPicPr preferRelativeResize="1">
          <a:picLocks noChangeAspect="1"/>
        </xdr:cNvPicPr>
      </xdr:nvPicPr>
      <xdr:blipFill>
        <a:blip r:embed="rId1"/>
        <a:stretch>
          <a:fillRect/>
        </a:stretch>
      </xdr:blipFill>
      <xdr:spPr>
        <a:xfrm>
          <a:off x="7381875" y="1314450"/>
          <a:ext cx="85725" cy="95250"/>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114300</xdr:rowOff>
    </xdr:to>
    <xdr:pic>
      <xdr:nvPicPr>
        <xdr:cNvPr id="5" name="Picture 5">
          <a:hlinkClick r:id="rId11"/>
        </xdr:cNvPr>
        <xdr:cNvPicPr preferRelativeResize="1">
          <a:picLocks noChangeAspect="1"/>
        </xdr:cNvPicPr>
      </xdr:nvPicPr>
      <xdr:blipFill>
        <a:blip r:embed="rId1"/>
        <a:stretch>
          <a:fillRect/>
        </a:stretch>
      </xdr:blipFill>
      <xdr:spPr>
        <a:xfrm>
          <a:off x="9791700" y="1314450"/>
          <a:ext cx="85725" cy="95250"/>
        </a:xfrm>
        <a:prstGeom prst="rect">
          <a:avLst/>
        </a:prstGeom>
        <a:noFill/>
        <a:ln w="1"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BA37\RW_Stats\stats\sd3\Formsandletters\RevenueForms\Council%20tax%20levels\201112\BR1Form%2020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BA37\RW_Stats\stats\common\Data%20Collection%20Team\Data%20Collection%20forms%20and%20Database\STOCK_512_2009_10_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BR1"/>
      <sheetName val="Survey Response Burden"/>
      <sheetName val="Details"/>
      <sheetName val="Transfer"/>
      <sheetName val="Comments"/>
    </sheetNames>
    <sheetDataSet>
      <sheetData sheetId="3">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abletext"/>
      <sheetName val="Main Text"/>
      <sheetName val="Home"/>
      <sheetName val="General"/>
      <sheetName val="Definitions"/>
      <sheetName val="Technical"/>
      <sheetName val="Contact information"/>
      <sheetName val="Survey Response Burden"/>
      <sheetName val="Location"/>
      <sheetName val="T1 Table"/>
      <sheetName val="T1 Validate"/>
      <sheetName val="T1 Historic"/>
      <sheetName val="T2 Table"/>
      <sheetName val="T2 Validate"/>
      <sheetName val="T2 Historic"/>
      <sheetName val="T3 Table"/>
      <sheetName val="T3 Validate"/>
      <sheetName val="T3 Historic"/>
      <sheetName val="T4 Table"/>
      <sheetName val="T4 Validate"/>
      <sheetName val="T4 Historic"/>
      <sheetName val="T5 Table"/>
      <sheetName val="T5 Validate"/>
      <sheetName val="T5 Historic"/>
      <sheetName val="Bedsit historic"/>
    </sheetNames>
    <sheetDataSet>
      <sheetData sheetId="3">
        <row r="8">
          <cell r="M8" t="str">
            <v>Eng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Y42"/>
  <sheetViews>
    <sheetView showGridLines="0" zoomScalePageLayoutView="0" workbookViewId="0" topLeftCell="A1">
      <selection activeCell="C11" sqref="C11:H11"/>
    </sheetView>
  </sheetViews>
  <sheetFormatPr defaultColWidth="8.88671875" defaultRowHeight="15"/>
  <cols>
    <col min="1" max="1" width="1.88671875" style="8" customWidth="1"/>
    <col min="2" max="2" width="1.77734375" style="1" customWidth="1"/>
    <col min="3" max="4" width="4.10546875" style="1" customWidth="1"/>
    <col min="5" max="6" width="11.3359375" style="1" customWidth="1"/>
    <col min="7" max="7" width="8.3359375" style="1" customWidth="1"/>
    <col min="8" max="8" width="6.77734375" style="1" customWidth="1"/>
    <col min="9" max="9" width="2.77734375" style="1" customWidth="1"/>
    <col min="10" max="10" width="4.77734375" style="1" customWidth="1"/>
    <col min="11" max="11" width="9.77734375" style="1" customWidth="1"/>
    <col min="12" max="12" width="11.77734375" style="1" customWidth="1"/>
    <col min="13" max="13" width="7.10546875" style="1" customWidth="1"/>
    <col min="14" max="14" width="1.77734375" style="1" customWidth="1"/>
    <col min="15" max="15" width="3.99609375" style="8" hidden="1" customWidth="1"/>
    <col min="16" max="25" width="8.88671875" style="8" customWidth="1"/>
    <col min="26" max="16384" width="8.88671875" style="1" customWidth="1"/>
  </cols>
  <sheetData>
    <row r="1" s="8" customFormat="1" ht="13.5" customHeight="1"/>
    <row r="2" spans="2:14" ht="21.75" customHeight="1">
      <c r="B2" s="68">
        <v>201213</v>
      </c>
      <c r="C2" s="69" t="str">
        <f>"Section 52 Outturn Statement, "&amp;Details!C28</f>
        <v>Section 52 Outturn Statement, 2022-23</v>
      </c>
      <c r="D2" s="70"/>
      <c r="E2" s="70"/>
      <c r="F2" s="70"/>
      <c r="G2" s="70"/>
      <c r="H2" s="70"/>
      <c r="I2" s="70"/>
      <c r="J2" s="70"/>
      <c r="K2" s="70"/>
      <c r="L2" s="70"/>
      <c r="M2" s="71" t="s">
        <v>23</v>
      </c>
      <c r="N2" s="72"/>
    </row>
    <row r="3" spans="2:14" ht="26.25" customHeight="1">
      <c r="B3" s="51"/>
      <c r="C3" s="41"/>
      <c r="D3" s="41"/>
      <c r="E3" s="41"/>
      <c r="F3" s="41"/>
      <c r="G3" s="41"/>
      <c r="H3" s="41"/>
      <c r="I3" s="41"/>
      <c r="J3" s="41"/>
      <c r="K3" s="41"/>
      <c r="L3" s="41"/>
      <c r="M3" s="41"/>
      <c r="N3" s="55"/>
    </row>
    <row r="4" spans="1:25" s="3" customFormat="1" ht="17.25" customHeight="1">
      <c r="A4" s="146"/>
      <c r="B4" s="73"/>
      <c r="C4" s="63"/>
      <c r="D4" s="63"/>
      <c r="E4" s="63"/>
      <c r="F4" s="63"/>
      <c r="G4" s="63"/>
      <c r="H4" s="41"/>
      <c r="I4" s="41"/>
      <c r="J4" s="41"/>
      <c r="K4" s="41"/>
      <c r="L4" s="41"/>
      <c r="M4" s="64"/>
      <c r="N4" s="74"/>
      <c r="O4" s="146"/>
      <c r="P4" s="146"/>
      <c r="Q4" s="146"/>
      <c r="R4" s="146"/>
      <c r="S4" s="146"/>
      <c r="T4" s="146"/>
      <c r="U4" s="146"/>
      <c r="V4" s="146"/>
      <c r="W4" s="146"/>
      <c r="X4" s="146"/>
      <c r="Y4" s="146"/>
    </row>
    <row r="5" spans="1:25" s="3" customFormat="1" ht="15" customHeight="1">
      <c r="A5" s="146"/>
      <c r="B5" s="73"/>
      <c r="C5" s="63"/>
      <c r="D5" s="63"/>
      <c r="E5" s="63"/>
      <c r="F5" s="63"/>
      <c r="G5" s="63"/>
      <c r="H5" s="41"/>
      <c r="I5" s="41"/>
      <c r="J5" s="41"/>
      <c r="K5" s="41"/>
      <c r="L5" s="41"/>
      <c r="M5" s="64"/>
      <c r="N5" s="74"/>
      <c r="O5" s="154">
        <f>VLOOKUP(Authcode,LEALookup,2,FALSE)</f>
        <v>673</v>
      </c>
      <c r="P5" s="146"/>
      <c r="Q5" s="146"/>
      <c r="R5" s="146"/>
      <c r="S5" s="146"/>
      <c r="T5" s="146"/>
      <c r="U5" s="146"/>
      <c r="V5" s="146"/>
      <c r="W5" s="146"/>
      <c r="X5" s="146"/>
      <c r="Y5" s="146"/>
    </row>
    <row r="6" spans="1:15" ht="15" customHeight="1">
      <c r="A6" s="147"/>
      <c r="B6" s="75"/>
      <c r="C6" s="65"/>
      <c r="D6" s="41"/>
      <c r="E6" s="41"/>
      <c r="F6" s="41"/>
      <c r="G6" s="41"/>
      <c r="H6" s="41"/>
      <c r="I6" s="41"/>
      <c r="J6" s="188" t="str">
        <f>IF(Authcode=0,"",IF(VLOOKUP(Authcode,Addresses,6,FALSE)=0,"",VLOOKUP(Authcode,Addresses,6,FALSE)))</f>
        <v>Vale of Glamorgan Council</v>
      </c>
      <c r="K6" s="41"/>
      <c r="L6" s="41"/>
      <c r="M6" s="41"/>
      <c r="N6" s="76"/>
      <c r="O6" s="155">
        <v>538</v>
      </c>
    </row>
    <row r="7" spans="1:14" ht="15" customHeight="1">
      <c r="A7" s="147"/>
      <c r="B7" s="51"/>
      <c r="C7" s="41"/>
      <c r="D7" s="41"/>
      <c r="E7" s="41"/>
      <c r="F7" s="41"/>
      <c r="G7" s="41"/>
      <c r="H7" s="41"/>
      <c r="I7" s="41"/>
      <c r="J7" s="189" t="str">
        <f>IF(Authcode=0,"",IF(VLOOKUP(Authcode,Addresses,7,FALSE)=0,"",VLOOKUP(Authcode,Addresses,7,FALSE)))</f>
        <v>Education Department</v>
      </c>
      <c r="K7" s="190"/>
      <c r="L7" s="191"/>
      <c r="M7" s="195"/>
      <c r="N7" s="74"/>
    </row>
    <row r="8" spans="1:25" s="4" customFormat="1" ht="15" customHeight="1">
      <c r="A8" s="148"/>
      <c r="B8" s="77"/>
      <c r="C8" s="198" t="s">
        <v>412</v>
      </c>
      <c r="D8" s="66"/>
      <c r="E8" s="66"/>
      <c r="F8" s="66"/>
      <c r="G8" s="66"/>
      <c r="H8" s="66"/>
      <c r="I8" s="41"/>
      <c r="J8" s="192" t="s">
        <v>192</v>
      </c>
      <c r="K8" s="180"/>
      <c r="L8" s="179"/>
      <c r="M8" s="196"/>
      <c r="N8" s="74"/>
      <c r="O8" s="156"/>
      <c r="P8" s="156"/>
      <c r="Q8" s="156"/>
      <c r="R8" s="156"/>
      <c r="S8" s="156"/>
      <c r="T8" s="156"/>
      <c r="U8" s="156"/>
      <c r="V8" s="156"/>
      <c r="W8" s="156"/>
      <c r="X8" s="156"/>
      <c r="Y8" s="156"/>
    </row>
    <row r="9" spans="2:18" ht="20.25" customHeight="1">
      <c r="B9" s="51"/>
      <c r="C9" s="209" t="s">
        <v>507</v>
      </c>
      <c r="D9" s="210"/>
      <c r="E9" s="210"/>
      <c r="F9" s="210"/>
      <c r="G9" s="210"/>
      <c r="H9" s="211"/>
      <c r="I9" s="41"/>
      <c r="J9" s="192" t="s">
        <v>505</v>
      </c>
      <c r="K9" s="178"/>
      <c r="L9" s="178"/>
      <c r="M9" s="196"/>
      <c r="N9" s="78"/>
      <c r="O9" s="156"/>
      <c r="P9" s="156"/>
      <c r="Q9" s="156"/>
      <c r="R9" s="156"/>
    </row>
    <row r="10" spans="2:18" ht="15" customHeight="1">
      <c r="B10" s="51"/>
      <c r="C10" s="212" t="s">
        <v>508</v>
      </c>
      <c r="D10" s="213"/>
      <c r="E10" s="213"/>
      <c r="F10" s="213"/>
      <c r="G10" s="213"/>
      <c r="H10" s="214"/>
      <c r="I10" s="41"/>
      <c r="J10" s="192" t="str">
        <f>IF(Authcode=0,"",IF(VLOOKUP(Authcode,Addresses,10,FALSE)=0,"",VLOOKUP(Authcode,Addresses,10,FALSE)))</f>
        <v>Barry</v>
      </c>
      <c r="K10" s="181"/>
      <c r="L10" s="182"/>
      <c r="M10" s="196"/>
      <c r="N10" s="78"/>
      <c r="O10" s="156"/>
      <c r="P10" s="156"/>
      <c r="Q10" s="156"/>
      <c r="R10" s="156"/>
    </row>
    <row r="11" spans="2:18" ht="15" customHeight="1">
      <c r="B11" s="51"/>
      <c r="C11" s="215" t="s">
        <v>509</v>
      </c>
      <c r="D11" s="216"/>
      <c r="E11" s="216"/>
      <c r="F11" s="216"/>
      <c r="G11" s="216"/>
      <c r="H11" s="217"/>
      <c r="I11" s="41"/>
      <c r="J11" s="192" t="str">
        <f>IF(Authcode=0,"",IF(ISBLANK(VLOOKUP(Authcode,Addresses,11,FALSE)),VLOOKUP(Authcode,Addresses,12,FALSE),VLOOKUP(Authcode,Addresses,11,FALSE)))</f>
        <v>Vale of Glamorgan</v>
      </c>
      <c r="K11" s="178"/>
      <c r="L11" s="178"/>
      <c r="M11" s="196"/>
      <c r="N11" s="78"/>
      <c r="O11" s="156"/>
      <c r="P11" s="156"/>
      <c r="Q11" s="156"/>
      <c r="R11" s="156"/>
    </row>
    <row r="12" spans="2:18" ht="15" customHeight="1">
      <c r="B12" s="51"/>
      <c r="C12" s="41"/>
      <c r="D12" s="41"/>
      <c r="E12" s="41"/>
      <c r="F12" s="41"/>
      <c r="G12" s="41"/>
      <c r="H12" s="41"/>
      <c r="I12" s="41"/>
      <c r="J12" s="193" t="s">
        <v>506</v>
      </c>
      <c r="K12" s="194"/>
      <c r="L12" s="194"/>
      <c r="M12" s="197"/>
      <c r="N12" s="78"/>
      <c r="O12" s="156"/>
      <c r="P12" s="156"/>
      <c r="Q12" s="156"/>
      <c r="R12" s="156"/>
    </row>
    <row r="13" spans="2:18" ht="15" customHeight="1">
      <c r="B13" s="51"/>
      <c r="C13" s="41"/>
      <c r="D13" s="41"/>
      <c r="E13" s="41"/>
      <c r="F13" s="41"/>
      <c r="G13" s="41"/>
      <c r="H13" s="41"/>
      <c r="I13" s="41"/>
      <c r="J13" s="41"/>
      <c r="K13" s="41"/>
      <c r="L13" s="66"/>
      <c r="M13" s="66"/>
      <c r="N13" s="78"/>
      <c r="O13" s="156"/>
      <c r="P13" s="156"/>
      <c r="Q13" s="156"/>
      <c r="R13" s="156"/>
    </row>
    <row r="14" spans="2:18" ht="15" customHeight="1">
      <c r="B14" s="51"/>
      <c r="C14" s="43" t="s">
        <v>199</v>
      </c>
      <c r="D14" s="41"/>
      <c r="E14" s="41"/>
      <c r="F14" s="41"/>
      <c r="G14" s="41"/>
      <c r="H14" s="41"/>
      <c r="I14" s="41"/>
      <c r="J14" s="41"/>
      <c r="K14" s="41"/>
      <c r="L14" s="66"/>
      <c r="M14" s="66"/>
      <c r="N14" s="78"/>
      <c r="O14" s="156"/>
      <c r="P14" s="156"/>
      <c r="Q14" s="156"/>
      <c r="R14" s="156"/>
    </row>
    <row r="15" spans="2:18" ht="15" customHeight="1">
      <c r="B15" s="51"/>
      <c r="C15" s="41"/>
      <c r="D15" s="41"/>
      <c r="E15" s="41"/>
      <c r="F15" s="41"/>
      <c r="G15" s="41"/>
      <c r="H15" s="41"/>
      <c r="I15" s="41"/>
      <c r="J15" s="41"/>
      <c r="K15" s="41"/>
      <c r="L15" s="66"/>
      <c r="M15" s="66"/>
      <c r="N15" s="78"/>
      <c r="O15" s="156"/>
      <c r="P15" s="156"/>
      <c r="Q15" s="156"/>
      <c r="R15" s="156"/>
    </row>
    <row r="16" spans="2:18" ht="20.25" customHeight="1">
      <c r="B16" s="51"/>
      <c r="C16" s="41"/>
      <c r="D16" s="41"/>
      <c r="E16" s="44" t="s">
        <v>309</v>
      </c>
      <c r="F16" s="220" t="str">
        <f>IF(Authcode=0,"",IF(VLOOKUP(Authcode,Addresses,3,FALSE)=0,"",VLOOKUP(Authcode,Addresses,3,FALSE)))</f>
        <v>Nicola Monckton</v>
      </c>
      <c r="G16" s="221"/>
      <c r="H16" s="221"/>
      <c r="I16" s="221"/>
      <c r="J16" s="221"/>
      <c r="K16" s="221"/>
      <c r="L16" s="222"/>
      <c r="M16" s="66"/>
      <c r="N16" s="78"/>
      <c r="O16" s="156"/>
      <c r="P16" s="156"/>
      <c r="Q16" s="156"/>
      <c r="R16" s="156"/>
    </row>
    <row r="17" spans="2:18" ht="7.5" customHeight="1">
      <c r="B17" s="51"/>
      <c r="C17" s="41"/>
      <c r="D17" s="159"/>
      <c r="E17" s="159"/>
      <c r="F17" s="159"/>
      <c r="G17" s="41"/>
      <c r="H17" s="41"/>
      <c r="I17" s="67"/>
      <c r="J17" s="41"/>
      <c r="K17" s="41"/>
      <c r="L17" s="66"/>
      <c r="M17" s="66"/>
      <c r="N17" s="78"/>
      <c r="O17" s="156"/>
      <c r="P17" s="156"/>
      <c r="Q17" s="156"/>
      <c r="R17" s="156"/>
    </row>
    <row r="18" spans="2:18" ht="20.25" customHeight="1">
      <c r="B18" s="51"/>
      <c r="C18" s="41"/>
      <c r="D18" s="41"/>
      <c r="E18" s="44" t="s">
        <v>310</v>
      </c>
      <c r="F18" s="220" t="str">
        <f>IF(Authcode=0,"",IF(VLOOKUP(Authcode,Addresses,2,FALSE)=0,"",VLOOKUP(Authcode,Addresses,2,FALSE)))</f>
        <v>NMonckton@valeofglamorgan.gov.uk</v>
      </c>
      <c r="G18" s="221"/>
      <c r="H18" s="221"/>
      <c r="I18" s="221"/>
      <c r="J18" s="221"/>
      <c r="K18" s="221"/>
      <c r="L18" s="221"/>
      <c r="M18" s="222"/>
      <c r="N18" s="78"/>
      <c r="O18" s="156"/>
      <c r="P18" s="156"/>
      <c r="Q18" s="156"/>
      <c r="R18" s="156"/>
    </row>
    <row r="19" spans="2:18" ht="7.5" customHeight="1">
      <c r="B19" s="51"/>
      <c r="C19" s="41"/>
      <c r="D19" s="159"/>
      <c r="E19" s="159"/>
      <c r="F19" s="159"/>
      <c r="G19" s="41"/>
      <c r="H19" s="41"/>
      <c r="I19" s="41"/>
      <c r="J19" s="41"/>
      <c r="K19" s="41"/>
      <c r="L19" s="41"/>
      <c r="M19" s="41"/>
      <c r="N19" s="55"/>
      <c r="O19" s="156"/>
      <c r="P19" s="156"/>
      <c r="Q19" s="156"/>
      <c r="R19" s="156"/>
    </row>
    <row r="20" spans="1:14" ht="20.25" customHeight="1">
      <c r="A20" s="149"/>
      <c r="B20" s="79"/>
      <c r="C20" s="46"/>
      <c r="D20" s="41"/>
      <c r="E20" s="44" t="s">
        <v>311</v>
      </c>
      <c r="F20" s="50" t="str">
        <f>IF(Authcode=0,"",IF(VLOOKUP(Authcode,Addresses,5,FALSE)=0,"",VLOOKUP(Authcode,Addresses,5,FALSE)))</f>
        <v>01446</v>
      </c>
      <c r="G20" s="218" t="str">
        <f>IF(Authcode=0,"",IF(VLOOKUP(Authcode,Addresses,4,FALSE)=0,"",VLOOKUP(Authcode,Addresses,4,FALSE)))</f>
        <v>709444</v>
      </c>
      <c r="H20" s="218"/>
      <c r="I20" s="218"/>
      <c r="J20" s="218"/>
      <c r="K20" s="219"/>
      <c r="L20" s="41"/>
      <c r="M20" s="41"/>
      <c r="N20" s="55"/>
    </row>
    <row r="21" spans="1:14" ht="24.75" customHeight="1">
      <c r="A21" s="150"/>
      <c r="B21" s="56"/>
      <c r="C21" s="46"/>
      <c r="D21" s="46"/>
      <c r="E21" s="46"/>
      <c r="F21" s="41"/>
      <c r="G21" s="41"/>
      <c r="H21" s="41"/>
      <c r="I21" s="41"/>
      <c r="J21" s="41"/>
      <c r="K21" s="41"/>
      <c r="L21" s="41"/>
      <c r="M21" s="41"/>
      <c r="N21" s="55"/>
    </row>
    <row r="22" spans="1:14" ht="24.75" customHeight="1">
      <c r="A22" s="150"/>
      <c r="B22" s="56"/>
      <c r="C22" s="41"/>
      <c r="D22" s="47"/>
      <c r="E22" s="47"/>
      <c r="F22" s="41"/>
      <c r="G22" s="48"/>
      <c r="H22" s="48"/>
      <c r="I22" s="48"/>
      <c r="J22" s="48"/>
      <c r="K22" s="49"/>
      <c r="L22" s="41"/>
      <c r="M22" s="41"/>
      <c r="N22" s="55"/>
    </row>
    <row r="23" spans="1:14" ht="48.75" customHeight="1">
      <c r="A23" s="151"/>
      <c r="B23" s="206" t="s">
        <v>213</v>
      </c>
      <c r="C23" s="207"/>
      <c r="D23" s="207"/>
      <c r="E23" s="207"/>
      <c r="F23" s="207"/>
      <c r="G23" s="207"/>
      <c r="H23" s="207"/>
      <c r="I23" s="207"/>
      <c r="J23" s="207"/>
      <c r="K23" s="207"/>
      <c r="L23" s="207"/>
      <c r="M23" s="207"/>
      <c r="N23" s="208"/>
    </row>
    <row r="24" spans="2:14" ht="15" customHeight="1">
      <c r="B24" s="206" t="s">
        <v>413</v>
      </c>
      <c r="C24" s="207"/>
      <c r="D24" s="207"/>
      <c r="E24" s="207"/>
      <c r="F24" s="207"/>
      <c r="G24" s="207"/>
      <c r="H24" s="207"/>
      <c r="I24" s="207"/>
      <c r="J24" s="207"/>
      <c r="K24" s="207"/>
      <c r="L24" s="207"/>
      <c r="M24" s="207"/>
      <c r="N24" s="208"/>
    </row>
    <row r="25" spans="2:14" ht="12.75" customHeight="1">
      <c r="B25" s="51"/>
      <c r="C25" s="41"/>
      <c r="D25" s="41"/>
      <c r="E25" s="41"/>
      <c r="F25" s="41"/>
      <c r="G25" s="41"/>
      <c r="H25" s="41"/>
      <c r="I25" s="41"/>
      <c r="J25" s="41"/>
      <c r="K25" s="41"/>
      <c r="L25" s="41"/>
      <c r="M25" s="41"/>
      <c r="N25" s="55"/>
    </row>
    <row r="26" spans="2:14" ht="12.75" customHeight="1">
      <c r="B26" s="51"/>
      <c r="C26" s="41"/>
      <c r="D26" s="41"/>
      <c r="E26" s="41"/>
      <c r="F26" s="41"/>
      <c r="G26" s="41"/>
      <c r="H26" s="41"/>
      <c r="I26" s="41"/>
      <c r="J26" s="41"/>
      <c r="K26" s="41"/>
      <c r="L26" s="41"/>
      <c r="M26" s="41"/>
      <c r="N26" s="55"/>
    </row>
    <row r="27" spans="1:14" ht="14.25" customHeight="1">
      <c r="A27" s="152"/>
      <c r="B27" s="51"/>
      <c r="C27" s="204" t="s">
        <v>200</v>
      </c>
      <c r="D27" s="205"/>
      <c r="E27" s="205"/>
      <c r="F27" s="205"/>
      <c r="G27" s="205"/>
      <c r="H27" s="205"/>
      <c r="I27" s="205"/>
      <c r="J27" s="205"/>
      <c r="K27" s="205"/>
      <c r="L27" s="205"/>
      <c r="M27" s="205"/>
      <c r="N27" s="55"/>
    </row>
    <row r="28" spans="1:14" ht="27" customHeight="1">
      <c r="A28" s="5"/>
      <c r="B28" s="51"/>
      <c r="C28" s="204" t="s">
        <v>252</v>
      </c>
      <c r="D28" s="205"/>
      <c r="E28" s="205"/>
      <c r="F28" s="205"/>
      <c r="G28" s="205"/>
      <c r="H28" s="205"/>
      <c r="I28" s="205"/>
      <c r="J28" s="205"/>
      <c r="K28" s="205"/>
      <c r="L28" s="205"/>
      <c r="M28" s="205"/>
      <c r="N28" s="55"/>
    </row>
    <row r="29" spans="1:14" ht="36.75" customHeight="1">
      <c r="A29" s="153"/>
      <c r="B29" s="51"/>
      <c r="C29" s="52"/>
      <c r="D29" s="53"/>
      <c r="E29" s="53"/>
      <c r="F29" s="53"/>
      <c r="G29" s="53"/>
      <c r="H29" s="53"/>
      <c r="I29" s="53"/>
      <c r="J29" s="53"/>
      <c r="K29" s="53"/>
      <c r="L29" s="53"/>
      <c r="M29" s="53"/>
      <c r="N29" s="55"/>
    </row>
    <row r="30" spans="1:14" ht="15">
      <c r="A30" s="150"/>
      <c r="B30" s="51"/>
      <c r="C30" s="54" t="s">
        <v>253</v>
      </c>
      <c r="D30" s="41"/>
      <c r="E30" s="41"/>
      <c r="F30" s="41"/>
      <c r="G30" s="41"/>
      <c r="H30" s="41"/>
      <c r="I30" s="41"/>
      <c r="J30" s="41"/>
      <c r="K30" s="41"/>
      <c r="L30" s="41"/>
      <c r="M30" s="41"/>
      <c r="N30" s="55"/>
    </row>
    <row r="31" spans="1:14" ht="15">
      <c r="A31" s="150"/>
      <c r="B31" s="51"/>
      <c r="C31" s="54" t="s">
        <v>254</v>
      </c>
      <c r="D31" s="41"/>
      <c r="E31" s="41"/>
      <c r="F31" s="41"/>
      <c r="G31" s="41"/>
      <c r="H31" s="41"/>
      <c r="I31" s="41"/>
      <c r="J31" s="41"/>
      <c r="K31" s="41"/>
      <c r="L31" s="41"/>
      <c r="M31" s="41"/>
      <c r="N31" s="55"/>
    </row>
    <row r="32" spans="1:14" ht="15">
      <c r="A32" s="150"/>
      <c r="B32" s="51"/>
      <c r="C32" s="54" t="s">
        <v>255</v>
      </c>
      <c r="D32" s="41"/>
      <c r="E32" s="41"/>
      <c r="F32" s="41"/>
      <c r="G32" s="41"/>
      <c r="H32" s="41"/>
      <c r="I32" s="41"/>
      <c r="J32" s="41"/>
      <c r="K32" s="41"/>
      <c r="L32" s="41"/>
      <c r="M32" s="41"/>
      <c r="N32" s="55"/>
    </row>
    <row r="33" spans="1:14" ht="15">
      <c r="A33" s="150"/>
      <c r="B33" s="51"/>
      <c r="C33" s="54" t="s">
        <v>256</v>
      </c>
      <c r="D33" s="41"/>
      <c r="E33" s="41"/>
      <c r="F33" s="41"/>
      <c r="G33" s="41"/>
      <c r="H33" s="41"/>
      <c r="I33" s="41"/>
      <c r="J33" s="41"/>
      <c r="K33" s="41"/>
      <c r="L33" s="41"/>
      <c r="M33" s="41"/>
      <c r="N33" s="55"/>
    </row>
    <row r="34" spans="1:14" ht="15">
      <c r="A34" s="150"/>
      <c r="B34" s="51"/>
      <c r="C34" s="54" t="s">
        <v>257</v>
      </c>
      <c r="D34" s="41"/>
      <c r="E34" s="41"/>
      <c r="F34" s="41"/>
      <c r="G34" s="41"/>
      <c r="H34" s="41"/>
      <c r="I34" s="41"/>
      <c r="J34" s="41"/>
      <c r="K34" s="41"/>
      <c r="L34" s="41"/>
      <c r="M34" s="41"/>
      <c r="N34" s="55"/>
    </row>
    <row r="35" spans="1:14" ht="15">
      <c r="A35" s="150"/>
      <c r="B35" s="51"/>
      <c r="C35" s="54" t="s">
        <v>201</v>
      </c>
      <c r="D35" s="41"/>
      <c r="E35" s="41"/>
      <c r="F35" s="41"/>
      <c r="G35" s="41"/>
      <c r="H35" s="41"/>
      <c r="I35" s="41"/>
      <c r="J35" s="41"/>
      <c r="K35" s="41"/>
      <c r="L35" s="41"/>
      <c r="M35" s="41"/>
      <c r="N35" s="55"/>
    </row>
    <row r="36" spans="1:14" ht="22.5" customHeight="1">
      <c r="A36" s="150"/>
      <c r="B36" s="51"/>
      <c r="C36" s="41"/>
      <c r="D36" s="41"/>
      <c r="E36" s="41"/>
      <c r="F36" s="41"/>
      <c r="G36" s="41"/>
      <c r="H36" s="41"/>
      <c r="I36" s="41"/>
      <c r="J36" s="41"/>
      <c r="K36" s="41"/>
      <c r="L36" s="41"/>
      <c r="M36" s="41"/>
      <c r="N36" s="55"/>
    </row>
    <row r="37" spans="1:14" ht="15">
      <c r="A37" s="5"/>
      <c r="B37" s="51"/>
      <c r="C37" s="42" t="s">
        <v>331</v>
      </c>
      <c r="D37" s="41"/>
      <c r="E37" s="42" t="s">
        <v>326</v>
      </c>
      <c r="F37" s="41"/>
      <c r="G37" s="41"/>
      <c r="H37" s="41"/>
      <c r="I37" s="41"/>
      <c r="J37" s="41"/>
      <c r="K37" s="41"/>
      <c r="L37" s="41"/>
      <c r="M37" s="41"/>
      <c r="N37" s="55"/>
    </row>
    <row r="38" spans="1:14" ht="15">
      <c r="A38" s="5"/>
      <c r="B38" s="56"/>
      <c r="C38" s="42" t="s">
        <v>330</v>
      </c>
      <c r="D38" s="45"/>
      <c r="E38" s="42" t="s">
        <v>327</v>
      </c>
      <c r="F38" s="45"/>
      <c r="G38" s="45"/>
      <c r="H38" s="45"/>
      <c r="I38" s="45"/>
      <c r="J38" s="45"/>
      <c r="K38" s="45"/>
      <c r="L38" s="45"/>
      <c r="M38" s="41"/>
      <c r="N38" s="55"/>
    </row>
    <row r="39" spans="2:14" ht="15">
      <c r="B39" s="56"/>
      <c r="C39" s="42" t="s">
        <v>329</v>
      </c>
      <c r="D39" s="45"/>
      <c r="E39" s="42" t="s">
        <v>328</v>
      </c>
      <c r="F39" s="45"/>
      <c r="G39" s="45"/>
      <c r="H39" s="45"/>
      <c r="I39" s="45"/>
      <c r="J39" s="45"/>
      <c r="K39" s="45"/>
      <c r="L39" s="45"/>
      <c r="M39" s="42"/>
      <c r="N39" s="55"/>
    </row>
    <row r="40" spans="2:14" ht="22.5" customHeight="1">
      <c r="B40" s="56"/>
      <c r="C40" s="57"/>
      <c r="D40" s="45"/>
      <c r="E40" s="45"/>
      <c r="F40" s="45"/>
      <c r="G40" s="45"/>
      <c r="H40" s="45"/>
      <c r="I40" s="45"/>
      <c r="J40" s="45"/>
      <c r="K40" s="45"/>
      <c r="L40" s="45"/>
      <c r="M40" s="41"/>
      <c r="N40" s="55"/>
    </row>
    <row r="41" spans="2:14" ht="22.5" customHeight="1">
      <c r="B41" s="58"/>
      <c r="C41" s="59"/>
      <c r="D41" s="60"/>
      <c r="E41" s="60"/>
      <c r="F41" s="60"/>
      <c r="G41" s="60"/>
      <c r="H41" s="60"/>
      <c r="I41" s="60"/>
      <c r="J41" s="60"/>
      <c r="K41" s="60"/>
      <c r="L41" s="60"/>
      <c r="M41" s="61"/>
      <c r="N41" s="62"/>
    </row>
    <row r="42" spans="2:14" ht="15" customHeight="1">
      <c r="B42" s="8"/>
      <c r="C42" s="8"/>
      <c r="D42" s="8"/>
      <c r="E42" s="8"/>
      <c r="F42" s="8"/>
      <c r="G42" s="8"/>
      <c r="H42" s="8"/>
      <c r="I42" s="8"/>
      <c r="J42" s="8"/>
      <c r="K42" s="8"/>
      <c r="L42" s="8"/>
      <c r="M42" s="8"/>
      <c r="N42" s="8"/>
    </row>
  </sheetData>
  <sheetProtection sheet="1" objects="1" scenarios="1"/>
  <mergeCells count="10">
    <mergeCell ref="C28:M28"/>
    <mergeCell ref="C27:M27"/>
    <mergeCell ref="B23:N23"/>
    <mergeCell ref="B24:N24"/>
    <mergeCell ref="C9:H9"/>
    <mergeCell ref="C10:H10"/>
    <mergeCell ref="C11:H11"/>
    <mergeCell ref="G20:K20"/>
    <mergeCell ref="F18:M18"/>
    <mergeCell ref="F16:L16"/>
  </mergeCells>
  <printOptions horizontalCentered="1" verticalCentered="1"/>
  <pageMargins left="0.31496062992125984" right="0.2755905511811024" top="0.5905511811023623" bottom="0.5905511811023623" header="0" footer="0"/>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3"/>
  </sheetPr>
  <dimension ref="A1:I489"/>
  <sheetViews>
    <sheetView zoomScale="86" zoomScaleNormal="86" zoomScalePageLayoutView="0" workbookViewId="0" topLeftCell="A1">
      <selection activeCell="A1" sqref="A1"/>
    </sheetView>
  </sheetViews>
  <sheetFormatPr defaultColWidth="8.88671875" defaultRowHeight="15"/>
  <cols>
    <col min="1" max="1" width="9.10546875" style="134" bestFit="1" customWidth="1"/>
    <col min="2" max="2" width="7.99609375" style="134" bestFit="1" customWidth="1"/>
    <col min="3" max="3" width="7.21484375" style="134" bestFit="1" customWidth="1"/>
    <col min="4" max="4" width="9.88671875" style="134" bestFit="1" customWidth="1"/>
    <col min="5" max="5" width="8.99609375" style="134" bestFit="1" customWidth="1"/>
    <col min="6" max="6" width="6.5546875" style="134" bestFit="1" customWidth="1"/>
    <col min="7" max="16384" width="8.88671875" style="134" customWidth="1"/>
  </cols>
  <sheetData>
    <row r="1" spans="1:9" ht="15">
      <c r="A1" s="176" t="s">
        <v>162</v>
      </c>
      <c r="B1" s="134" t="s">
        <v>163</v>
      </c>
      <c r="C1" s="134" t="s">
        <v>164</v>
      </c>
      <c r="D1" s="134" t="s">
        <v>24</v>
      </c>
      <c r="E1" s="134" t="s">
        <v>165</v>
      </c>
      <c r="F1" s="134" t="s">
        <v>16</v>
      </c>
      <c r="H1" s="136" t="s">
        <v>264</v>
      </c>
      <c r="I1" s="137"/>
    </row>
    <row r="2" spans="1:6" ht="15">
      <c r="A2" s="134">
        <f aca="true" t="shared" si="0" ref="A2:A15">Year</f>
        <v>202223</v>
      </c>
      <c r="B2" s="134" t="s">
        <v>166</v>
      </c>
      <c r="C2" s="134">
        <f>Nursery!C12</f>
        <v>1011</v>
      </c>
      <c r="D2" s="134">
        <v>1</v>
      </c>
      <c r="E2" s="134">
        <f>Authcode</f>
        <v>538</v>
      </c>
      <c r="F2" s="135">
        <f>Nursery!D12</f>
        <v>278</v>
      </c>
    </row>
    <row r="3" spans="1:6" ht="15">
      <c r="A3" s="134">
        <f t="shared" si="0"/>
        <v>202223</v>
      </c>
      <c r="B3" s="134" t="s">
        <v>166</v>
      </c>
      <c r="C3" s="134">
        <f>Nursery!C13</f>
        <v>1013</v>
      </c>
      <c r="D3" s="134">
        <v>1</v>
      </c>
      <c r="E3" s="134">
        <f aca="true" t="shared" si="1" ref="E3:E15">Authcode</f>
        <v>538</v>
      </c>
      <c r="F3" s="135">
        <f>Nursery!D13</f>
        <v>325</v>
      </c>
    </row>
    <row r="4" spans="1:6" ht="15">
      <c r="A4" s="134">
        <f t="shared" si="0"/>
        <v>202223</v>
      </c>
      <c r="B4" s="134" t="s">
        <v>166</v>
      </c>
      <c r="C4" s="134">
        <f>Nursery!C12</f>
        <v>1011</v>
      </c>
      <c r="D4" s="134">
        <v>2</v>
      </c>
      <c r="E4" s="134">
        <f t="shared" si="1"/>
        <v>538</v>
      </c>
      <c r="F4" s="135">
        <f>Nursery!E12</f>
        <v>-227</v>
      </c>
    </row>
    <row r="5" spans="1:6" ht="15">
      <c r="A5" s="134">
        <f t="shared" si="0"/>
        <v>202223</v>
      </c>
      <c r="B5" s="134" t="s">
        <v>166</v>
      </c>
      <c r="C5" s="134">
        <f>Nursery!C13</f>
        <v>1013</v>
      </c>
      <c r="D5" s="134">
        <v>2</v>
      </c>
      <c r="E5" s="134">
        <f t="shared" si="1"/>
        <v>538</v>
      </c>
      <c r="F5" s="135">
        <f>Nursery!E13</f>
        <v>-261</v>
      </c>
    </row>
    <row r="6" spans="1:6" ht="15">
      <c r="A6" s="134">
        <f t="shared" si="0"/>
        <v>202223</v>
      </c>
      <c r="B6" s="134" t="s">
        <v>166</v>
      </c>
      <c r="C6" s="134">
        <f>Nursery!C12</f>
        <v>1011</v>
      </c>
      <c r="D6" s="134">
        <v>3</v>
      </c>
      <c r="E6" s="134">
        <f t="shared" si="1"/>
        <v>538</v>
      </c>
      <c r="F6" s="135">
        <f>Nursery!F12</f>
        <v>21</v>
      </c>
    </row>
    <row r="7" spans="1:6" ht="15">
      <c r="A7" s="134">
        <f t="shared" si="0"/>
        <v>202223</v>
      </c>
      <c r="B7" s="134" t="s">
        <v>166</v>
      </c>
      <c r="C7" s="134">
        <f>Nursery!C13</f>
        <v>1013</v>
      </c>
      <c r="D7" s="134">
        <v>3</v>
      </c>
      <c r="E7" s="134">
        <f t="shared" si="1"/>
        <v>538</v>
      </c>
      <c r="F7" s="135">
        <f>Nursery!F13</f>
        <v>28</v>
      </c>
    </row>
    <row r="8" spans="1:6" ht="15">
      <c r="A8" s="134">
        <f t="shared" si="0"/>
        <v>202223</v>
      </c>
      <c r="B8" s="134" t="s">
        <v>166</v>
      </c>
      <c r="C8" s="134">
        <f>Nursery!C12</f>
        <v>1011</v>
      </c>
      <c r="D8" s="134">
        <v>4</v>
      </c>
      <c r="E8" s="134">
        <f t="shared" si="1"/>
        <v>538</v>
      </c>
      <c r="F8" s="135">
        <f>Nursery!G12</f>
        <v>72</v>
      </c>
    </row>
    <row r="9" spans="1:6" ht="15">
      <c r="A9" s="134">
        <f t="shared" si="0"/>
        <v>202223</v>
      </c>
      <c r="B9" s="134" t="s">
        <v>166</v>
      </c>
      <c r="C9" s="134">
        <f>Nursery!C13</f>
        <v>1013</v>
      </c>
      <c r="D9" s="134">
        <v>4</v>
      </c>
      <c r="E9" s="134">
        <f t="shared" si="1"/>
        <v>538</v>
      </c>
      <c r="F9" s="135">
        <f>Nursery!G13</f>
        <v>92</v>
      </c>
    </row>
    <row r="10" spans="1:6" ht="15">
      <c r="A10" s="134">
        <f t="shared" si="0"/>
        <v>202223</v>
      </c>
      <c r="B10" s="134" t="s">
        <v>166</v>
      </c>
      <c r="C10" s="134">
        <f>Nursery!C12</f>
        <v>1011</v>
      </c>
      <c r="D10" s="134">
        <v>5</v>
      </c>
      <c r="E10" s="134">
        <f t="shared" si="1"/>
        <v>538</v>
      </c>
      <c r="F10" s="134">
        <f>Nursery!H12</f>
        <v>103</v>
      </c>
    </row>
    <row r="11" spans="1:6" ht="15">
      <c r="A11" s="134">
        <f t="shared" si="0"/>
        <v>202223</v>
      </c>
      <c r="B11" s="134" t="s">
        <v>166</v>
      </c>
      <c r="C11" s="134">
        <f>Nursery!C13</f>
        <v>1013</v>
      </c>
      <c r="D11" s="134">
        <v>5</v>
      </c>
      <c r="E11" s="134">
        <f t="shared" si="1"/>
        <v>538</v>
      </c>
      <c r="F11" s="134">
        <f>Nursery!H13</f>
        <v>73</v>
      </c>
    </row>
    <row r="12" spans="1:6" ht="15">
      <c r="A12" s="134">
        <f t="shared" si="0"/>
        <v>202223</v>
      </c>
      <c r="B12" s="134" t="s">
        <v>166</v>
      </c>
      <c r="C12" s="134">
        <f>Nursery!C12</f>
        <v>1011</v>
      </c>
      <c r="D12" s="134">
        <v>6</v>
      </c>
      <c r="E12" s="134">
        <f t="shared" si="1"/>
        <v>538</v>
      </c>
      <c r="F12" s="135">
        <f>Nursery!I12</f>
        <v>0</v>
      </c>
    </row>
    <row r="13" spans="1:6" ht="15">
      <c r="A13" s="134">
        <f t="shared" si="0"/>
        <v>202223</v>
      </c>
      <c r="B13" s="134" t="s">
        <v>166</v>
      </c>
      <c r="C13" s="134">
        <f>Nursery!C13</f>
        <v>1013</v>
      </c>
      <c r="D13" s="134">
        <v>6</v>
      </c>
      <c r="E13" s="134">
        <f t="shared" si="1"/>
        <v>538</v>
      </c>
      <c r="F13" s="135">
        <f>Nursery!I13</f>
        <v>0</v>
      </c>
    </row>
    <row r="14" spans="1:6" ht="15">
      <c r="A14" s="134">
        <f t="shared" si="0"/>
        <v>202223</v>
      </c>
      <c r="B14" s="134" t="s">
        <v>166</v>
      </c>
      <c r="C14" s="134">
        <f>Nursery!C12</f>
        <v>1011</v>
      </c>
      <c r="D14" s="134">
        <v>7</v>
      </c>
      <c r="E14" s="134">
        <f t="shared" si="1"/>
        <v>538</v>
      </c>
      <c r="F14" s="135">
        <f>Nursery!J12</f>
        <v>175</v>
      </c>
    </row>
    <row r="15" spans="1:6" ht="15">
      <c r="A15" s="134">
        <f t="shared" si="0"/>
        <v>202223</v>
      </c>
      <c r="B15" s="134" t="s">
        <v>166</v>
      </c>
      <c r="C15" s="134">
        <f>Nursery!C13</f>
        <v>1013</v>
      </c>
      <c r="D15" s="134">
        <v>7</v>
      </c>
      <c r="E15" s="134">
        <f t="shared" si="1"/>
        <v>538</v>
      </c>
      <c r="F15" s="135">
        <f>Nursery!J13</f>
        <v>165</v>
      </c>
    </row>
    <row r="16" spans="1:6" ht="15">
      <c r="A16" s="134">
        <f aca="true" t="shared" si="2" ref="A16:A61">Year</f>
        <v>202223</v>
      </c>
      <c r="B16" s="134" t="s">
        <v>166</v>
      </c>
      <c r="C16" s="134">
        <f>Nursery!C12</f>
        <v>1011</v>
      </c>
      <c r="D16" s="134">
        <v>8</v>
      </c>
      <c r="E16" s="134">
        <f aca="true" t="shared" si="3" ref="E16:E61">Authcode</f>
        <v>538</v>
      </c>
      <c r="F16" s="135">
        <f>Nursery!K12</f>
        <v>20</v>
      </c>
    </row>
    <row r="17" spans="1:6" ht="15">
      <c r="A17" s="134">
        <f t="shared" si="2"/>
        <v>202223</v>
      </c>
      <c r="B17" s="134" t="s">
        <v>166</v>
      </c>
      <c r="C17" s="134">
        <f>Nursery!C13</f>
        <v>1013</v>
      </c>
      <c r="D17" s="134">
        <v>8</v>
      </c>
      <c r="E17" s="134">
        <f t="shared" si="3"/>
        <v>538</v>
      </c>
      <c r="F17" s="135">
        <f>Nursery!K13</f>
        <v>27</v>
      </c>
    </row>
    <row r="18" spans="1:6" ht="15">
      <c r="A18" s="134">
        <f t="shared" si="2"/>
        <v>202223</v>
      </c>
      <c r="B18" s="134" t="s">
        <v>166</v>
      </c>
      <c r="C18" s="134">
        <f>Primary!C12</f>
        <v>2109</v>
      </c>
      <c r="D18" s="134">
        <v>1</v>
      </c>
      <c r="E18" s="134">
        <f t="shared" si="3"/>
        <v>538</v>
      </c>
      <c r="F18" s="135">
        <f>Primary!D12</f>
        <v>1433</v>
      </c>
    </row>
    <row r="19" spans="1:6" ht="15">
      <c r="A19" s="134">
        <f t="shared" si="2"/>
        <v>202223</v>
      </c>
      <c r="B19" s="134" t="s">
        <v>166</v>
      </c>
      <c r="C19" s="134">
        <f>Primary!C13</f>
        <v>2111</v>
      </c>
      <c r="D19" s="134">
        <v>1</v>
      </c>
      <c r="E19" s="134">
        <f t="shared" si="3"/>
        <v>538</v>
      </c>
      <c r="F19" s="135">
        <f>Primary!D13</f>
        <v>946</v>
      </c>
    </row>
    <row r="20" spans="1:6" ht="15">
      <c r="A20" s="134">
        <f t="shared" si="2"/>
        <v>202223</v>
      </c>
      <c r="B20" s="134" t="s">
        <v>166</v>
      </c>
      <c r="C20" s="134">
        <f>Primary!C14</f>
        <v>2114</v>
      </c>
      <c r="D20" s="134">
        <v>1</v>
      </c>
      <c r="E20" s="134">
        <f t="shared" si="3"/>
        <v>538</v>
      </c>
      <c r="F20" s="135">
        <f>Primary!D14</f>
        <v>857</v>
      </c>
    </row>
    <row r="21" spans="1:6" ht="15">
      <c r="A21" s="134">
        <f t="shared" si="2"/>
        <v>202223</v>
      </c>
      <c r="B21" s="134" t="s">
        <v>166</v>
      </c>
      <c r="C21" s="134">
        <f>Primary!C15</f>
        <v>2115</v>
      </c>
      <c r="D21" s="134">
        <v>1</v>
      </c>
      <c r="E21" s="134">
        <f t="shared" si="3"/>
        <v>538</v>
      </c>
      <c r="F21" s="135">
        <f>Primary!D15</f>
        <v>1213</v>
      </c>
    </row>
    <row r="22" spans="1:6" ht="15">
      <c r="A22" s="134">
        <f t="shared" si="2"/>
        <v>202223</v>
      </c>
      <c r="B22" s="134" t="s">
        <v>166</v>
      </c>
      <c r="C22" s="134">
        <f>Primary!C16</f>
        <v>2117</v>
      </c>
      <c r="D22" s="134">
        <v>1</v>
      </c>
      <c r="E22" s="134">
        <f t="shared" si="3"/>
        <v>538</v>
      </c>
      <c r="F22" s="135">
        <f>Primary!D16</f>
        <v>1064</v>
      </c>
    </row>
    <row r="23" spans="1:6" ht="15">
      <c r="A23" s="134">
        <f t="shared" si="2"/>
        <v>202223</v>
      </c>
      <c r="B23" s="134" t="s">
        <v>166</v>
      </c>
      <c r="C23" s="134">
        <f>Primary!C17</f>
        <v>2118</v>
      </c>
      <c r="D23" s="134">
        <v>1</v>
      </c>
      <c r="E23" s="134">
        <f t="shared" si="3"/>
        <v>538</v>
      </c>
      <c r="F23" s="135">
        <f>Primary!D17</f>
        <v>1629</v>
      </c>
    </row>
    <row r="24" spans="1:6" ht="15">
      <c r="A24" s="134">
        <f t="shared" si="2"/>
        <v>202223</v>
      </c>
      <c r="B24" s="134" t="s">
        <v>166</v>
      </c>
      <c r="C24" s="134">
        <f>Primary!C18</f>
        <v>2120</v>
      </c>
      <c r="D24" s="134">
        <v>1</v>
      </c>
      <c r="E24" s="134">
        <f t="shared" si="3"/>
        <v>538</v>
      </c>
      <c r="F24" s="135">
        <f>Primary!D18</f>
        <v>1083</v>
      </c>
    </row>
    <row r="25" spans="1:6" ht="15">
      <c r="A25" s="134">
        <f t="shared" si="2"/>
        <v>202223</v>
      </c>
      <c r="B25" s="134" t="s">
        <v>166</v>
      </c>
      <c r="C25" s="134">
        <f>Primary!C19</f>
        <v>2122</v>
      </c>
      <c r="D25" s="134">
        <v>1</v>
      </c>
      <c r="E25" s="134">
        <f t="shared" si="3"/>
        <v>538</v>
      </c>
      <c r="F25" s="135">
        <f>Primary!D19</f>
        <v>1513</v>
      </c>
    </row>
    <row r="26" spans="1:6" ht="15">
      <c r="A26" s="134">
        <f t="shared" si="2"/>
        <v>202223</v>
      </c>
      <c r="B26" s="134" t="s">
        <v>166</v>
      </c>
      <c r="C26" s="134">
        <f>Primary!C20</f>
        <v>2124</v>
      </c>
      <c r="D26" s="134">
        <v>1</v>
      </c>
      <c r="E26" s="134">
        <f t="shared" si="3"/>
        <v>538</v>
      </c>
      <c r="F26" s="135">
        <f>Primary!D20</f>
        <v>1340</v>
      </c>
    </row>
    <row r="27" spans="1:6" ht="15">
      <c r="A27" s="134">
        <f t="shared" si="2"/>
        <v>202223</v>
      </c>
      <c r="B27" s="134" t="s">
        <v>166</v>
      </c>
      <c r="C27" s="134">
        <f>Primary!C21</f>
        <v>2126</v>
      </c>
      <c r="D27" s="134">
        <v>1</v>
      </c>
      <c r="E27" s="134">
        <f t="shared" si="3"/>
        <v>538</v>
      </c>
      <c r="F27" s="135">
        <f>Primary!D21</f>
        <v>567</v>
      </c>
    </row>
    <row r="28" spans="1:6" ht="15">
      <c r="A28" s="134">
        <f t="shared" si="2"/>
        <v>202223</v>
      </c>
      <c r="B28" s="134" t="s">
        <v>166</v>
      </c>
      <c r="C28" s="134">
        <f>Primary!C22</f>
        <v>2127</v>
      </c>
      <c r="D28" s="134">
        <v>1</v>
      </c>
      <c r="E28" s="134">
        <f t="shared" si="3"/>
        <v>538</v>
      </c>
      <c r="F28" s="135">
        <f>Primary!D22</f>
        <v>684</v>
      </c>
    </row>
    <row r="29" spans="1:6" ht="15">
      <c r="A29" s="134">
        <f t="shared" si="2"/>
        <v>202223</v>
      </c>
      <c r="B29" s="134" t="s">
        <v>166</v>
      </c>
      <c r="C29" s="134">
        <f>Primary!C23</f>
        <v>2128</v>
      </c>
      <c r="D29" s="134">
        <v>1</v>
      </c>
      <c r="E29" s="134">
        <f t="shared" si="3"/>
        <v>538</v>
      </c>
      <c r="F29" s="135">
        <f>Primary!D23</f>
        <v>568</v>
      </c>
    </row>
    <row r="30" spans="1:6" ht="15">
      <c r="A30" s="134">
        <f t="shared" si="2"/>
        <v>202223</v>
      </c>
      <c r="B30" s="134" t="s">
        <v>166</v>
      </c>
      <c r="C30" s="134">
        <f>Primary!C24</f>
        <v>2131</v>
      </c>
      <c r="D30" s="134">
        <v>1</v>
      </c>
      <c r="E30" s="134">
        <f t="shared" si="3"/>
        <v>538</v>
      </c>
      <c r="F30" s="135">
        <f>Primary!D24</f>
        <v>993</v>
      </c>
    </row>
    <row r="31" spans="1:6" ht="15">
      <c r="A31" s="134">
        <f t="shared" si="2"/>
        <v>202223</v>
      </c>
      <c r="B31" s="134" t="s">
        <v>166</v>
      </c>
      <c r="C31" s="134">
        <f>Primary!C25</f>
        <v>2133</v>
      </c>
      <c r="D31" s="134">
        <v>1</v>
      </c>
      <c r="E31" s="134">
        <f t="shared" si="3"/>
        <v>538</v>
      </c>
      <c r="F31" s="135">
        <f>Primary!D25</f>
        <v>1426</v>
      </c>
    </row>
    <row r="32" spans="1:6" ht="15">
      <c r="A32" s="134">
        <f t="shared" si="2"/>
        <v>202223</v>
      </c>
      <c r="B32" s="134" t="s">
        <v>166</v>
      </c>
      <c r="C32" s="134">
        <f>Primary!C26</f>
        <v>2136</v>
      </c>
      <c r="D32" s="134">
        <v>1</v>
      </c>
      <c r="E32" s="134">
        <f t="shared" si="3"/>
        <v>538</v>
      </c>
      <c r="F32" s="135">
        <f>Primary!D26</f>
        <v>1352</v>
      </c>
    </row>
    <row r="33" spans="1:6" ht="15">
      <c r="A33" s="134">
        <f t="shared" si="2"/>
        <v>202223</v>
      </c>
      <c r="B33" s="134" t="s">
        <v>166</v>
      </c>
      <c r="C33" s="134">
        <f>Primary!C27</f>
        <v>2138</v>
      </c>
      <c r="D33" s="134">
        <v>1</v>
      </c>
      <c r="E33" s="134">
        <f t="shared" si="3"/>
        <v>538</v>
      </c>
      <c r="F33" s="135">
        <f>Primary!D27</f>
        <v>1740</v>
      </c>
    </row>
    <row r="34" spans="1:6" ht="15">
      <c r="A34" s="134">
        <f t="shared" si="2"/>
        <v>202223</v>
      </c>
      <c r="B34" s="134" t="s">
        <v>166</v>
      </c>
      <c r="C34" s="134">
        <f>Primary!C28</f>
        <v>2144</v>
      </c>
      <c r="D34" s="134">
        <v>1</v>
      </c>
      <c r="E34" s="134">
        <f t="shared" si="3"/>
        <v>538</v>
      </c>
      <c r="F34" s="135">
        <f>Primary!D28</f>
        <v>923</v>
      </c>
    </row>
    <row r="35" spans="1:6" ht="15">
      <c r="A35" s="134">
        <f t="shared" si="2"/>
        <v>202223</v>
      </c>
      <c r="B35" s="134" t="s">
        <v>166</v>
      </c>
      <c r="C35" s="134">
        <f>Primary!C29</f>
        <v>2146</v>
      </c>
      <c r="D35" s="134">
        <v>1</v>
      </c>
      <c r="E35" s="134">
        <f t="shared" si="3"/>
        <v>538</v>
      </c>
      <c r="F35" s="135">
        <f>Primary!D29</f>
        <v>1298</v>
      </c>
    </row>
    <row r="36" spans="1:6" ht="15">
      <c r="A36" s="134">
        <f t="shared" si="2"/>
        <v>202223</v>
      </c>
      <c r="B36" s="134" t="s">
        <v>166</v>
      </c>
      <c r="C36" s="134">
        <f>Primary!C30</f>
        <v>2148</v>
      </c>
      <c r="D36" s="134">
        <v>1</v>
      </c>
      <c r="E36" s="134">
        <f t="shared" si="3"/>
        <v>538</v>
      </c>
      <c r="F36" s="135">
        <f>Primary!D30</f>
        <v>1427</v>
      </c>
    </row>
    <row r="37" spans="1:6" ht="15">
      <c r="A37" s="134">
        <f t="shared" si="2"/>
        <v>202223</v>
      </c>
      <c r="B37" s="134" t="s">
        <v>166</v>
      </c>
      <c r="C37" s="134">
        <f>Primary!C31</f>
        <v>2149</v>
      </c>
      <c r="D37" s="134">
        <v>1</v>
      </c>
      <c r="E37" s="134">
        <f t="shared" si="3"/>
        <v>538</v>
      </c>
      <c r="F37" s="135">
        <f>Primary!D31</f>
        <v>883</v>
      </c>
    </row>
    <row r="38" spans="1:6" ht="15">
      <c r="A38" s="134">
        <f t="shared" si="2"/>
        <v>202223</v>
      </c>
      <c r="B38" s="134" t="s">
        <v>166</v>
      </c>
      <c r="C38" s="134">
        <f>Primary!C32</f>
        <v>2151</v>
      </c>
      <c r="D38" s="134">
        <v>1</v>
      </c>
      <c r="E38" s="134">
        <f t="shared" si="3"/>
        <v>538</v>
      </c>
      <c r="F38" s="135">
        <f>Primary!D32</f>
        <v>938</v>
      </c>
    </row>
    <row r="39" spans="1:6" ht="15">
      <c r="A39" s="134">
        <f t="shared" si="2"/>
        <v>202223</v>
      </c>
      <c r="B39" s="134" t="s">
        <v>166</v>
      </c>
      <c r="C39" s="134">
        <f>Primary!C33</f>
        <v>2152</v>
      </c>
      <c r="D39" s="134">
        <v>1</v>
      </c>
      <c r="E39" s="134">
        <f t="shared" si="3"/>
        <v>538</v>
      </c>
      <c r="F39" s="135">
        <f>Primary!D33</f>
        <v>1165</v>
      </c>
    </row>
    <row r="40" spans="1:6" ht="15">
      <c r="A40" s="134">
        <f t="shared" si="2"/>
        <v>202223</v>
      </c>
      <c r="B40" s="134" t="s">
        <v>166</v>
      </c>
      <c r="C40" s="134">
        <f>Primary!C34</f>
        <v>2156</v>
      </c>
      <c r="D40" s="134">
        <v>1</v>
      </c>
      <c r="E40" s="134">
        <f t="shared" si="3"/>
        <v>538</v>
      </c>
      <c r="F40" s="135">
        <f>Primary!D34</f>
        <v>945</v>
      </c>
    </row>
    <row r="41" spans="1:6" ht="15">
      <c r="A41" s="134">
        <f t="shared" si="2"/>
        <v>202223</v>
      </c>
      <c r="B41" s="134" t="s">
        <v>166</v>
      </c>
      <c r="C41" s="134">
        <f>Primary!C35</f>
        <v>2163</v>
      </c>
      <c r="D41" s="134">
        <v>1</v>
      </c>
      <c r="E41" s="134">
        <f t="shared" si="3"/>
        <v>538</v>
      </c>
      <c r="F41" s="135">
        <f>Primary!D35</f>
        <v>949</v>
      </c>
    </row>
    <row r="42" spans="1:6" ht="15">
      <c r="A42" s="134">
        <f t="shared" si="2"/>
        <v>202223</v>
      </c>
      <c r="B42" s="134" t="s">
        <v>166</v>
      </c>
      <c r="C42" s="134">
        <f>Primary!C36</f>
        <v>2165</v>
      </c>
      <c r="D42" s="134">
        <v>1</v>
      </c>
      <c r="E42" s="134">
        <f t="shared" si="3"/>
        <v>538</v>
      </c>
      <c r="F42" s="135">
        <f>Primary!D36</f>
        <v>792</v>
      </c>
    </row>
    <row r="43" spans="1:6" ht="15">
      <c r="A43" s="134">
        <f t="shared" si="2"/>
        <v>202223</v>
      </c>
      <c r="B43" s="134" t="s">
        <v>166</v>
      </c>
      <c r="C43" s="134">
        <f>Primary!C37</f>
        <v>2178</v>
      </c>
      <c r="D43" s="134">
        <v>1</v>
      </c>
      <c r="E43" s="134">
        <f t="shared" si="3"/>
        <v>538</v>
      </c>
      <c r="F43" s="135">
        <f>Primary!D37</f>
        <v>1567</v>
      </c>
    </row>
    <row r="44" spans="1:6" ht="15">
      <c r="A44" s="134">
        <f t="shared" si="2"/>
        <v>202223</v>
      </c>
      <c r="B44" s="134" t="s">
        <v>166</v>
      </c>
      <c r="C44" s="134">
        <f>Primary!C38</f>
        <v>2179</v>
      </c>
      <c r="D44" s="134">
        <v>1</v>
      </c>
      <c r="E44" s="134">
        <f t="shared" si="3"/>
        <v>538</v>
      </c>
      <c r="F44" s="135">
        <f>Primary!D38</f>
        <v>974</v>
      </c>
    </row>
    <row r="45" spans="1:6" ht="15">
      <c r="A45" s="134">
        <f t="shared" si="2"/>
        <v>202223</v>
      </c>
      <c r="B45" s="134" t="s">
        <v>166</v>
      </c>
      <c r="C45" s="134">
        <f>Primary!C39</f>
        <v>2181</v>
      </c>
      <c r="D45" s="134">
        <v>1</v>
      </c>
      <c r="E45" s="134">
        <f t="shared" si="3"/>
        <v>538</v>
      </c>
      <c r="F45" s="135">
        <f>Primary!D39</f>
        <v>1806</v>
      </c>
    </row>
    <row r="46" spans="1:6" ht="15">
      <c r="A46" s="134">
        <f t="shared" si="2"/>
        <v>202223</v>
      </c>
      <c r="B46" s="134" t="s">
        <v>166</v>
      </c>
      <c r="C46" s="134">
        <f>Primary!C40</f>
        <v>2182</v>
      </c>
      <c r="D46" s="134">
        <v>1</v>
      </c>
      <c r="E46" s="134">
        <f t="shared" si="3"/>
        <v>538</v>
      </c>
      <c r="F46" s="135">
        <f>Primary!D40</f>
        <v>2378</v>
      </c>
    </row>
    <row r="47" spans="1:6" ht="15">
      <c r="A47" s="134">
        <f t="shared" si="2"/>
        <v>202223</v>
      </c>
      <c r="B47" s="134" t="s">
        <v>166</v>
      </c>
      <c r="C47" s="134">
        <f>Primary!C41</f>
        <v>2184</v>
      </c>
      <c r="D47" s="134">
        <v>1</v>
      </c>
      <c r="E47" s="134">
        <f t="shared" si="3"/>
        <v>538</v>
      </c>
      <c r="F47" s="135">
        <f>Primary!D41</f>
        <v>911</v>
      </c>
    </row>
    <row r="48" spans="1:6" ht="15">
      <c r="A48" s="134">
        <f t="shared" si="2"/>
        <v>202223</v>
      </c>
      <c r="B48" s="134" t="s">
        <v>166</v>
      </c>
      <c r="C48" s="134">
        <f>Primary!C42</f>
        <v>2185</v>
      </c>
      <c r="D48" s="134">
        <v>1</v>
      </c>
      <c r="E48" s="134">
        <f t="shared" si="3"/>
        <v>538</v>
      </c>
      <c r="F48" s="135">
        <f>Primary!D42</f>
        <v>1769</v>
      </c>
    </row>
    <row r="49" spans="1:6" ht="15">
      <c r="A49" s="134">
        <f t="shared" si="2"/>
        <v>202223</v>
      </c>
      <c r="B49" s="134" t="s">
        <v>166</v>
      </c>
      <c r="C49" s="134">
        <f>Primary!C43</f>
        <v>2186</v>
      </c>
      <c r="D49" s="134">
        <v>1</v>
      </c>
      <c r="E49" s="134">
        <f t="shared" si="3"/>
        <v>538</v>
      </c>
      <c r="F49" s="135">
        <f>Primary!D43</f>
        <v>1153</v>
      </c>
    </row>
    <row r="50" spans="1:6" ht="15">
      <c r="A50" s="134">
        <f t="shared" si="2"/>
        <v>202223</v>
      </c>
      <c r="B50" s="134" t="s">
        <v>166</v>
      </c>
      <c r="C50" s="134">
        <f>Primary!C44</f>
        <v>3037</v>
      </c>
      <c r="D50" s="134">
        <v>1</v>
      </c>
      <c r="E50" s="134">
        <f t="shared" si="3"/>
        <v>538</v>
      </c>
      <c r="F50" s="135">
        <f>Primary!D44</f>
        <v>616</v>
      </c>
    </row>
    <row r="51" spans="1:6" ht="15">
      <c r="A51" s="134">
        <f t="shared" si="2"/>
        <v>202223</v>
      </c>
      <c r="B51" s="134" t="s">
        <v>166</v>
      </c>
      <c r="C51" s="134">
        <f>Primary!C45</f>
        <v>3047</v>
      </c>
      <c r="D51" s="134">
        <v>1</v>
      </c>
      <c r="E51" s="134">
        <f t="shared" si="3"/>
        <v>538</v>
      </c>
      <c r="F51" s="135">
        <f>Primary!D45</f>
        <v>727</v>
      </c>
    </row>
    <row r="52" spans="1:6" ht="15">
      <c r="A52" s="134">
        <f t="shared" si="2"/>
        <v>202223</v>
      </c>
      <c r="B52" s="134" t="s">
        <v>166</v>
      </c>
      <c r="C52" s="134">
        <f>Primary!C46</f>
        <v>3057</v>
      </c>
      <c r="D52" s="134">
        <v>1</v>
      </c>
      <c r="E52" s="134">
        <f t="shared" si="3"/>
        <v>538</v>
      </c>
      <c r="F52" s="135">
        <f>Primary!D46</f>
        <v>938</v>
      </c>
    </row>
    <row r="53" spans="1:6" ht="15">
      <c r="A53" s="134">
        <f t="shared" si="2"/>
        <v>202223</v>
      </c>
      <c r="B53" s="134" t="s">
        <v>166</v>
      </c>
      <c r="C53" s="134">
        <f>Primary!C47</f>
        <v>3320</v>
      </c>
      <c r="D53" s="134">
        <v>1</v>
      </c>
      <c r="E53" s="134">
        <f t="shared" si="3"/>
        <v>538</v>
      </c>
      <c r="F53" s="135">
        <f>Primary!D47</f>
        <v>871</v>
      </c>
    </row>
    <row r="54" spans="1:6" ht="15">
      <c r="A54" s="134">
        <f t="shared" si="2"/>
        <v>202223</v>
      </c>
      <c r="B54" s="134" t="s">
        <v>166</v>
      </c>
      <c r="C54" s="134">
        <f>Primary!C48</f>
        <v>3321</v>
      </c>
      <c r="D54" s="134">
        <v>1</v>
      </c>
      <c r="E54" s="134">
        <f t="shared" si="3"/>
        <v>538</v>
      </c>
      <c r="F54" s="135">
        <f>Primary!D48</f>
        <v>679</v>
      </c>
    </row>
    <row r="55" spans="1:6" ht="15">
      <c r="A55" s="134">
        <f t="shared" si="2"/>
        <v>202223</v>
      </c>
      <c r="B55" s="134" t="s">
        <v>166</v>
      </c>
      <c r="C55" s="134">
        <f>Primary!C49</f>
        <v>3363</v>
      </c>
      <c r="D55" s="134">
        <v>1</v>
      </c>
      <c r="E55" s="134">
        <f t="shared" si="3"/>
        <v>538</v>
      </c>
      <c r="F55" s="135">
        <f>Primary!D49</f>
        <v>811</v>
      </c>
    </row>
    <row r="56" spans="1:6" ht="15">
      <c r="A56" s="134">
        <f t="shared" si="2"/>
        <v>202223</v>
      </c>
      <c r="B56" s="134" t="s">
        <v>166</v>
      </c>
      <c r="C56" s="134">
        <f>Primary!C50</f>
        <v>3364</v>
      </c>
      <c r="D56" s="134">
        <v>1</v>
      </c>
      <c r="E56" s="134">
        <f t="shared" si="3"/>
        <v>538</v>
      </c>
      <c r="F56" s="135">
        <f>Primary!D50</f>
        <v>859</v>
      </c>
    </row>
    <row r="57" spans="1:6" ht="15">
      <c r="A57" s="134">
        <f t="shared" si="2"/>
        <v>202223</v>
      </c>
      <c r="B57" s="134" t="s">
        <v>166</v>
      </c>
      <c r="C57" s="134">
        <f>Primary!C51</f>
        <v>3365</v>
      </c>
      <c r="D57" s="134">
        <v>1</v>
      </c>
      <c r="E57" s="134">
        <f t="shared" si="3"/>
        <v>538</v>
      </c>
      <c r="F57" s="135">
        <f>Primary!D51</f>
        <v>847</v>
      </c>
    </row>
    <row r="58" spans="1:6" ht="15">
      <c r="A58" s="134">
        <f t="shared" si="2"/>
        <v>202223</v>
      </c>
      <c r="B58" s="134" t="s">
        <v>166</v>
      </c>
      <c r="C58" s="134">
        <f>Primary!C52</f>
        <v>3367</v>
      </c>
      <c r="D58" s="134">
        <v>1</v>
      </c>
      <c r="E58" s="134">
        <f t="shared" si="3"/>
        <v>538</v>
      </c>
      <c r="F58" s="135">
        <f>Primary!D52</f>
        <v>810</v>
      </c>
    </row>
    <row r="59" spans="1:6" ht="15">
      <c r="A59" s="134">
        <f t="shared" si="2"/>
        <v>202223</v>
      </c>
      <c r="B59" s="134" t="s">
        <v>166</v>
      </c>
      <c r="C59" s="134">
        <f>Primary!C53</f>
        <v>3368</v>
      </c>
      <c r="D59" s="134">
        <v>1</v>
      </c>
      <c r="E59" s="134">
        <f t="shared" si="3"/>
        <v>538</v>
      </c>
      <c r="F59" s="135">
        <f>Primary!D53</f>
        <v>909</v>
      </c>
    </row>
    <row r="60" spans="1:6" ht="15">
      <c r="A60" s="134">
        <f t="shared" si="2"/>
        <v>202223</v>
      </c>
      <c r="B60" s="134" t="s">
        <v>166</v>
      </c>
      <c r="C60" s="134">
        <f>Primary!C54</f>
        <v>3372</v>
      </c>
      <c r="D60" s="134">
        <v>1</v>
      </c>
      <c r="E60" s="134">
        <f t="shared" si="3"/>
        <v>538</v>
      </c>
      <c r="F60" s="135">
        <f>Primary!D54</f>
        <v>913</v>
      </c>
    </row>
    <row r="61" spans="1:6" ht="15">
      <c r="A61" s="134">
        <f t="shared" si="2"/>
        <v>202223</v>
      </c>
      <c r="B61" s="134" t="s">
        <v>166</v>
      </c>
      <c r="C61" s="134">
        <f>Primary!C55</f>
        <v>3373</v>
      </c>
      <c r="D61" s="134">
        <v>1</v>
      </c>
      <c r="E61" s="134">
        <f t="shared" si="3"/>
        <v>538</v>
      </c>
      <c r="F61" s="135">
        <f>Primary!D55</f>
        <v>1224</v>
      </c>
    </row>
    <row r="62" spans="1:6" ht="15">
      <c r="A62" s="134">
        <f aca="true" t="shared" si="4" ref="A62:A87">Year</f>
        <v>202223</v>
      </c>
      <c r="B62" s="134" t="s">
        <v>166</v>
      </c>
      <c r="C62" s="134">
        <f>Primary!C12</f>
        <v>2109</v>
      </c>
      <c r="D62" s="134">
        <v>2</v>
      </c>
      <c r="E62" s="134">
        <f aca="true" t="shared" si="5" ref="E62:E88">Authcode</f>
        <v>538</v>
      </c>
      <c r="F62" s="135">
        <f>Primary!E12</f>
        <v>17</v>
      </c>
    </row>
    <row r="63" spans="1:6" ht="15">
      <c r="A63" s="134">
        <f t="shared" si="4"/>
        <v>202223</v>
      </c>
      <c r="B63" s="134" t="s">
        <v>166</v>
      </c>
      <c r="C63" s="134">
        <f>Primary!C13</f>
        <v>2111</v>
      </c>
      <c r="D63" s="134">
        <v>2</v>
      </c>
      <c r="E63" s="134">
        <f t="shared" si="5"/>
        <v>538</v>
      </c>
      <c r="F63" s="135">
        <f>Primary!E13</f>
        <v>13</v>
      </c>
    </row>
    <row r="64" spans="1:6" ht="15">
      <c r="A64" s="134">
        <f t="shared" si="4"/>
        <v>202223</v>
      </c>
      <c r="B64" s="134" t="s">
        <v>166</v>
      </c>
      <c r="C64" s="134">
        <f>Primary!C14</f>
        <v>2114</v>
      </c>
      <c r="D64" s="134">
        <v>2</v>
      </c>
      <c r="E64" s="134">
        <f t="shared" si="5"/>
        <v>538</v>
      </c>
      <c r="F64" s="135">
        <f>Primary!E14</f>
        <v>243</v>
      </c>
    </row>
    <row r="65" spans="1:6" ht="15">
      <c r="A65" s="134">
        <f t="shared" si="4"/>
        <v>202223</v>
      </c>
      <c r="B65" s="134" t="s">
        <v>166</v>
      </c>
      <c r="C65" s="134">
        <f>Primary!C15</f>
        <v>2115</v>
      </c>
      <c r="D65" s="134">
        <v>2</v>
      </c>
      <c r="E65" s="134">
        <f t="shared" si="5"/>
        <v>538</v>
      </c>
      <c r="F65" s="135">
        <f>Primary!E15</f>
        <v>14</v>
      </c>
    </row>
    <row r="66" spans="1:6" ht="15">
      <c r="A66" s="134">
        <f t="shared" si="4"/>
        <v>202223</v>
      </c>
      <c r="B66" s="134" t="s">
        <v>166</v>
      </c>
      <c r="C66" s="134">
        <f>Primary!C16</f>
        <v>2117</v>
      </c>
      <c r="D66" s="134">
        <v>2</v>
      </c>
      <c r="E66" s="134">
        <f t="shared" si="5"/>
        <v>538</v>
      </c>
      <c r="F66" s="135">
        <f>Primary!E16</f>
        <v>13</v>
      </c>
    </row>
    <row r="67" spans="1:6" ht="15">
      <c r="A67" s="134">
        <f t="shared" si="4"/>
        <v>202223</v>
      </c>
      <c r="B67" s="134" t="s">
        <v>166</v>
      </c>
      <c r="C67" s="134">
        <f>Primary!C17</f>
        <v>2118</v>
      </c>
      <c r="D67" s="134">
        <v>2</v>
      </c>
      <c r="E67" s="134">
        <f t="shared" si="5"/>
        <v>538</v>
      </c>
      <c r="F67" s="135">
        <f>Primary!E17</f>
        <v>27</v>
      </c>
    </row>
    <row r="68" spans="1:6" ht="15">
      <c r="A68" s="134">
        <f t="shared" si="4"/>
        <v>202223</v>
      </c>
      <c r="B68" s="134" t="s">
        <v>166</v>
      </c>
      <c r="C68" s="134">
        <f>Primary!C18</f>
        <v>2120</v>
      </c>
      <c r="D68" s="134">
        <v>2</v>
      </c>
      <c r="E68" s="134">
        <f t="shared" si="5"/>
        <v>538</v>
      </c>
      <c r="F68" s="135">
        <f>Primary!E18</f>
        <v>18</v>
      </c>
    </row>
    <row r="69" spans="1:6" ht="15">
      <c r="A69" s="134">
        <f t="shared" si="4"/>
        <v>202223</v>
      </c>
      <c r="B69" s="134" t="s">
        <v>166</v>
      </c>
      <c r="C69" s="134">
        <f>Primary!C19</f>
        <v>2122</v>
      </c>
      <c r="D69" s="134">
        <v>2</v>
      </c>
      <c r="E69" s="134">
        <f t="shared" si="5"/>
        <v>538</v>
      </c>
      <c r="F69" s="135">
        <f>Primary!E19</f>
        <v>24</v>
      </c>
    </row>
    <row r="70" spans="1:6" ht="15">
      <c r="A70" s="134">
        <f t="shared" si="4"/>
        <v>202223</v>
      </c>
      <c r="B70" s="134" t="s">
        <v>166</v>
      </c>
      <c r="C70" s="134">
        <f>Primary!C20</f>
        <v>2124</v>
      </c>
      <c r="D70" s="134">
        <v>2</v>
      </c>
      <c r="E70" s="134">
        <f t="shared" si="5"/>
        <v>538</v>
      </c>
      <c r="F70" s="135">
        <f>Primary!E20</f>
        <v>23</v>
      </c>
    </row>
    <row r="71" spans="1:6" ht="15">
      <c r="A71" s="134">
        <f t="shared" si="4"/>
        <v>202223</v>
      </c>
      <c r="B71" s="134" t="s">
        <v>166</v>
      </c>
      <c r="C71" s="134">
        <f>Primary!C21</f>
        <v>2126</v>
      </c>
      <c r="D71" s="134">
        <v>2</v>
      </c>
      <c r="E71" s="134">
        <f t="shared" si="5"/>
        <v>538</v>
      </c>
      <c r="F71" s="135">
        <f>Primary!E21</f>
        <v>9</v>
      </c>
    </row>
    <row r="72" spans="1:6" ht="15">
      <c r="A72" s="134">
        <f t="shared" si="4"/>
        <v>202223</v>
      </c>
      <c r="B72" s="134" t="s">
        <v>166</v>
      </c>
      <c r="C72" s="134">
        <f>Primary!C22</f>
        <v>2127</v>
      </c>
      <c r="D72" s="134">
        <v>2</v>
      </c>
      <c r="E72" s="134">
        <f t="shared" si="5"/>
        <v>538</v>
      </c>
      <c r="F72" s="135">
        <f>Primary!E22</f>
        <v>8</v>
      </c>
    </row>
    <row r="73" spans="1:6" ht="15">
      <c r="A73" s="134">
        <f t="shared" si="4"/>
        <v>202223</v>
      </c>
      <c r="B73" s="134" t="s">
        <v>166</v>
      </c>
      <c r="C73" s="134">
        <f>Primary!C23</f>
        <v>2128</v>
      </c>
      <c r="D73" s="134">
        <v>2</v>
      </c>
      <c r="E73" s="134">
        <f t="shared" si="5"/>
        <v>538</v>
      </c>
      <c r="F73" s="135">
        <f>Primary!E23</f>
        <v>7</v>
      </c>
    </row>
    <row r="74" spans="1:6" ht="15">
      <c r="A74" s="134">
        <f t="shared" si="4"/>
        <v>202223</v>
      </c>
      <c r="B74" s="134" t="s">
        <v>166</v>
      </c>
      <c r="C74" s="134">
        <f>Primary!C24</f>
        <v>2131</v>
      </c>
      <c r="D74" s="134">
        <v>2</v>
      </c>
      <c r="E74" s="134">
        <f t="shared" si="5"/>
        <v>538</v>
      </c>
      <c r="F74" s="135">
        <f>Primary!E24</f>
        <v>15</v>
      </c>
    </row>
    <row r="75" spans="1:6" ht="15">
      <c r="A75" s="134">
        <f t="shared" si="4"/>
        <v>202223</v>
      </c>
      <c r="B75" s="134" t="s">
        <v>166</v>
      </c>
      <c r="C75" s="134">
        <f>Primary!C25</f>
        <v>2133</v>
      </c>
      <c r="D75" s="134">
        <v>2</v>
      </c>
      <c r="E75" s="134">
        <f t="shared" si="5"/>
        <v>538</v>
      </c>
      <c r="F75" s="135">
        <f>Primary!E25</f>
        <v>24</v>
      </c>
    </row>
    <row r="76" spans="1:6" ht="15">
      <c r="A76" s="134">
        <f t="shared" si="4"/>
        <v>202223</v>
      </c>
      <c r="B76" s="134" t="s">
        <v>166</v>
      </c>
      <c r="C76" s="134">
        <f>Primary!C26</f>
        <v>2136</v>
      </c>
      <c r="D76" s="134">
        <v>2</v>
      </c>
      <c r="E76" s="134">
        <f t="shared" si="5"/>
        <v>538</v>
      </c>
      <c r="F76" s="135">
        <f>Primary!E26</f>
        <v>18</v>
      </c>
    </row>
    <row r="77" spans="1:6" ht="15">
      <c r="A77" s="134">
        <f t="shared" si="4"/>
        <v>202223</v>
      </c>
      <c r="B77" s="134" t="s">
        <v>166</v>
      </c>
      <c r="C77" s="134">
        <f>Primary!C27</f>
        <v>2138</v>
      </c>
      <c r="D77" s="134">
        <v>2</v>
      </c>
      <c r="E77" s="134">
        <f t="shared" si="5"/>
        <v>538</v>
      </c>
      <c r="F77" s="135">
        <f>Primary!E27</f>
        <v>26</v>
      </c>
    </row>
    <row r="78" spans="1:6" ht="15">
      <c r="A78" s="134">
        <f t="shared" si="4"/>
        <v>202223</v>
      </c>
      <c r="B78" s="134" t="s">
        <v>166</v>
      </c>
      <c r="C78" s="134">
        <f>Primary!C28</f>
        <v>2144</v>
      </c>
      <c r="D78" s="134">
        <v>2</v>
      </c>
      <c r="E78" s="134">
        <f t="shared" si="5"/>
        <v>538</v>
      </c>
      <c r="F78" s="135">
        <f>Primary!E28</f>
        <v>15</v>
      </c>
    </row>
    <row r="79" spans="1:6" ht="15">
      <c r="A79" s="134">
        <f t="shared" si="4"/>
        <v>202223</v>
      </c>
      <c r="B79" s="134" t="s">
        <v>166</v>
      </c>
      <c r="C79" s="134">
        <f>Primary!C29</f>
        <v>2146</v>
      </c>
      <c r="D79" s="134">
        <v>2</v>
      </c>
      <c r="E79" s="134">
        <f t="shared" si="5"/>
        <v>538</v>
      </c>
      <c r="F79" s="135">
        <f>Primary!E29</f>
        <v>17</v>
      </c>
    </row>
    <row r="80" spans="1:6" ht="15">
      <c r="A80" s="134">
        <f t="shared" si="4"/>
        <v>202223</v>
      </c>
      <c r="B80" s="134" t="s">
        <v>166</v>
      </c>
      <c r="C80" s="134">
        <f>Primary!C30</f>
        <v>2148</v>
      </c>
      <c r="D80" s="134">
        <v>2</v>
      </c>
      <c r="E80" s="134">
        <f t="shared" si="5"/>
        <v>538</v>
      </c>
      <c r="F80" s="135">
        <f>Primary!E30</f>
        <v>290</v>
      </c>
    </row>
    <row r="81" spans="1:6" ht="15">
      <c r="A81" s="134">
        <f t="shared" si="4"/>
        <v>202223</v>
      </c>
      <c r="B81" s="134" t="s">
        <v>166</v>
      </c>
      <c r="C81" s="134">
        <f>Primary!C31</f>
        <v>2149</v>
      </c>
      <c r="D81" s="134">
        <v>2</v>
      </c>
      <c r="E81" s="134">
        <f t="shared" si="5"/>
        <v>538</v>
      </c>
      <c r="F81" s="135">
        <f>Primary!E31</f>
        <v>10</v>
      </c>
    </row>
    <row r="82" spans="1:6" ht="15">
      <c r="A82" s="134">
        <f t="shared" si="4"/>
        <v>202223</v>
      </c>
      <c r="B82" s="134" t="s">
        <v>166</v>
      </c>
      <c r="C82" s="134">
        <f>Primary!C32</f>
        <v>2151</v>
      </c>
      <c r="D82" s="134">
        <v>2</v>
      </c>
      <c r="E82" s="134">
        <f t="shared" si="5"/>
        <v>538</v>
      </c>
      <c r="F82" s="135">
        <f>Primary!E32</f>
        <v>14</v>
      </c>
    </row>
    <row r="83" spans="1:6" ht="15">
      <c r="A83" s="134">
        <f t="shared" si="4"/>
        <v>202223</v>
      </c>
      <c r="B83" s="134" t="s">
        <v>166</v>
      </c>
      <c r="C83" s="134">
        <f>Primary!C33</f>
        <v>2152</v>
      </c>
      <c r="D83" s="134">
        <v>2</v>
      </c>
      <c r="E83" s="134">
        <f t="shared" si="5"/>
        <v>538</v>
      </c>
      <c r="F83" s="135">
        <f>Primary!E33</f>
        <v>14</v>
      </c>
    </row>
    <row r="84" spans="1:6" ht="15">
      <c r="A84" s="134">
        <f t="shared" si="4"/>
        <v>202223</v>
      </c>
      <c r="B84" s="134" t="s">
        <v>166</v>
      </c>
      <c r="C84" s="134">
        <f>Primary!C34</f>
        <v>2156</v>
      </c>
      <c r="D84" s="134">
        <v>2</v>
      </c>
      <c r="E84" s="134">
        <f t="shared" si="5"/>
        <v>538</v>
      </c>
      <c r="F84" s="135">
        <f>Primary!E34</f>
        <v>14</v>
      </c>
    </row>
    <row r="85" spans="1:6" ht="15">
      <c r="A85" s="134">
        <f t="shared" si="4"/>
        <v>202223</v>
      </c>
      <c r="B85" s="134" t="s">
        <v>166</v>
      </c>
      <c r="C85" s="134">
        <f>Primary!C35</f>
        <v>2163</v>
      </c>
      <c r="D85" s="134">
        <v>2</v>
      </c>
      <c r="E85" s="134">
        <f t="shared" si="5"/>
        <v>538</v>
      </c>
      <c r="F85" s="135">
        <f>Primary!E35</f>
        <v>22</v>
      </c>
    </row>
    <row r="86" spans="1:6" ht="15">
      <c r="A86" s="134">
        <f t="shared" si="4"/>
        <v>202223</v>
      </c>
      <c r="B86" s="134" t="s">
        <v>166</v>
      </c>
      <c r="C86" s="134">
        <f>Primary!C36</f>
        <v>2165</v>
      </c>
      <c r="D86" s="134">
        <v>2</v>
      </c>
      <c r="E86" s="134">
        <f t="shared" si="5"/>
        <v>538</v>
      </c>
      <c r="F86" s="135">
        <f>Primary!E36</f>
        <v>10</v>
      </c>
    </row>
    <row r="87" spans="1:6" ht="15">
      <c r="A87" s="134">
        <f t="shared" si="4"/>
        <v>202223</v>
      </c>
      <c r="B87" s="134" t="s">
        <v>166</v>
      </c>
      <c r="C87" s="134">
        <f>Primary!C37</f>
        <v>2178</v>
      </c>
      <c r="D87" s="134">
        <v>2</v>
      </c>
      <c r="E87" s="134">
        <f t="shared" si="5"/>
        <v>538</v>
      </c>
      <c r="F87" s="135">
        <f>Primary!E37</f>
        <v>22</v>
      </c>
    </row>
    <row r="88" spans="1:6" ht="15">
      <c r="A88" s="134">
        <f aca="true" t="shared" si="6" ref="A88:A105">Year</f>
        <v>202223</v>
      </c>
      <c r="B88" s="134" t="s">
        <v>166</v>
      </c>
      <c r="C88" s="134">
        <f>Primary!C38</f>
        <v>2179</v>
      </c>
      <c r="D88" s="134">
        <v>2</v>
      </c>
      <c r="E88" s="134">
        <f t="shared" si="5"/>
        <v>538</v>
      </c>
      <c r="F88" s="135">
        <f>Primary!E38</f>
        <v>15</v>
      </c>
    </row>
    <row r="89" spans="1:6" ht="15">
      <c r="A89" s="134">
        <f t="shared" si="6"/>
        <v>202223</v>
      </c>
      <c r="B89" s="134" t="s">
        <v>166</v>
      </c>
      <c r="C89" s="134">
        <f>Primary!C39</f>
        <v>2181</v>
      </c>
      <c r="D89" s="134">
        <v>2</v>
      </c>
      <c r="E89" s="134">
        <f aca="true" t="shared" si="7" ref="E89:E105">Authcode</f>
        <v>538</v>
      </c>
      <c r="F89" s="135">
        <f>Primary!E39</f>
        <v>41</v>
      </c>
    </row>
    <row r="90" spans="1:6" ht="15">
      <c r="A90" s="134">
        <f t="shared" si="6"/>
        <v>202223</v>
      </c>
      <c r="B90" s="134" t="s">
        <v>166</v>
      </c>
      <c r="C90" s="134">
        <f>Primary!C40</f>
        <v>2182</v>
      </c>
      <c r="D90" s="134">
        <v>2</v>
      </c>
      <c r="E90" s="134">
        <f t="shared" si="7"/>
        <v>538</v>
      </c>
      <c r="F90" s="135">
        <f>Primary!E40</f>
        <v>42</v>
      </c>
    </row>
    <row r="91" spans="1:6" ht="15">
      <c r="A91" s="134">
        <f t="shared" si="6"/>
        <v>202223</v>
      </c>
      <c r="B91" s="134" t="s">
        <v>166</v>
      </c>
      <c r="C91" s="134">
        <f>Primary!C41</f>
        <v>2184</v>
      </c>
      <c r="D91" s="134">
        <v>2</v>
      </c>
      <c r="E91" s="134">
        <f t="shared" si="7"/>
        <v>538</v>
      </c>
      <c r="F91" s="135">
        <f>Primary!E41</f>
        <v>11</v>
      </c>
    </row>
    <row r="92" spans="1:6" ht="15">
      <c r="A92" s="134">
        <f t="shared" si="6"/>
        <v>202223</v>
      </c>
      <c r="B92" s="134" t="s">
        <v>166</v>
      </c>
      <c r="C92" s="134">
        <f>Primary!C42</f>
        <v>2185</v>
      </c>
      <c r="D92" s="134">
        <v>2</v>
      </c>
      <c r="E92" s="134">
        <f t="shared" si="7"/>
        <v>538</v>
      </c>
      <c r="F92" s="135">
        <f>Primary!E42</f>
        <v>20</v>
      </c>
    </row>
    <row r="93" spans="1:6" ht="15">
      <c r="A93" s="134">
        <f t="shared" si="6"/>
        <v>202223</v>
      </c>
      <c r="B93" s="134" t="s">
        <v>166</v>
      </c>
      <c r="C93" s="134">
        <f>Primary!C43</f>
        <v>2186</v>
      </c>
      <c r="D93" s="134">
        <v>2</v>
      </c>
      <c r="E93" s="134">
        <f t="shared" si="7"/>
        <v>538</v>
      </c>
      <c r="F93" s="135">
        <f>Primary!E43</f>
        <v>19</v>
      </c>
    </row>
    <row r="94" spans="1:6" ht="15">
      <c r="A94" s="134">
        <f t="shared" si="6"/>
        <v>202223</v>
      </c>
      <c r="B94" s="134" t="s">
        <v>166</v>
      </c>
      <c r="C94" s="134">
        <f>Primary!C44</f>
        <v>3037</v>
      </c>
      <c r="D94" s="134">
        <v>2</v>
      </c>
      <c r="E94" s="134">
        <f t="shared" si="7"/>
        <v>538</v>
      </c>
      <c r="F94" s="135">
        <f>Primary!E44</f>
        <v>9</v>
      </c>
    </row>
    <row r="95" spans="1:6" ht="15">
      <c r="A95" s="134">
        <f t="shared" si="6"/>
        <v>202223</v>
      </c>
      <c r="B95" s="134" t="s">
        <v>166</v>
      </c>
      <c r="C95" s="134">
        <f>Primary!C45</f>
        <v>3047</v>
      </c>
      <c r="D95" s="134">
        <v>2</v>
      </c>
      <c r="E95" s="134">
        <f t="shared" si="7"/>
        <v>538</v>
      </c>
      <c r="F95" s="135">
        <f>Primary!E45</f>
        <v>10</v>
      </c>
    </row>
    <row r="96" spans="1:6" ht="15">
      <c r="A96" s="134">
        <f t="shared" si="6"/>
        <v>202223</v>
      </c>
      <c r="B96" s="134" t="s">
        <v>166</v>
      </c>
      <c r="C96" s="134">
        <f>Primary!C46</f>
        <v>3057</v>
      </c>
      <c r="D96" s="134">
        <v>2</v>
      </c>
      <c r="E96" s="134">
        <f t="shared" si="7"/>
        <v>538</v>
      </c>
      <c r="F96" s="135">
        <f>Primary!E46</f>
        <v>16</v>
      </c>
    </row>
    <row r="97" spans="1:6" ht="15">
      <c r="A97" s="134">
        <f t="shared" si="6"/>
        <v>202223</v>
      </c>
      <c r="B97" s="134" t="s">
        <v>166</v>
      </c>
      <c r="C97" s="134">
        <f>Primary!C47</f>
        <v>3320</v>
      </c>
      <c r="D97" s="134">
        <v>2</v>
      </c>
      <c r="E97" s="134">
        <f t="shared" si="7"/>
        <v>538</v>
      </c>
      <c r="F97" s="135">
        <f>Primary!E47</f>
        <v>11</v>
      </c>
    </row>
    <row r="98" spans="1:6" ht="15">
      <c r="A98" s="134">
        <f t="shared" si="6"/>
        <v>202223</v>
      </c>
      <c r="B98" s="134" t="s">
        <v>166</v>
      </c>
      <c r="C98" s="134">
        <f>Primary!C48</f>
        <v>3321</v>
      </c>
      <c r="D98" s="134">
        <v>2</v>
      </c>
      <c r="E98" s="134">
        <f t="shared" si="7"/>
        <v>538</v>
      </c>
      <c r="F98" s="135">
        <f>Primary!E48</f>
        <v>9</v>
      </c>
    </row>
    <row r="99" spans="1:6" ht="15">
      <c r="A99" s="134">
        <f t="shared" si="6"/>
        <v>202223</v>
      </c>
      <c r="B99" s="134" t="s">
        <v>166</v>
      </c>
      <c r="C99" s="134">
        <f>Primary!C49</f>
        <v>3363</v>
      </c>
      <c r="D99" s="134">
        <v>2</v>
      </c>
      <c r="E99" s="134">
        <f t="shared" si="7"/>
        <v>538</v>
      </c>
      <c r="F99" s="135">
        <f>Primary!E49</f>
        <v>11</v>
      </c>
    </row>
    <row r="100" spans="1:6" ht="15">
      <c r="A100" s="134">
        <f t="shared" si="6"/>
        <v>202223</v>
      </c>
      <c r="B100" s="134" t="s">
        <v>166</v>
      </c>
      <c r="C100" s="134">
        <f>Primary!C50</f>
        <v>3364</v>
      </c>
      <c r="D100" s="134">
        <v>2</v>
      </c>
      <c r="E100" s="134">
        <f t="shared" si="7"/>
        <v>538</v>
      </c>
      <c r="F100" s="135">
        <f>Primary!E50</f>
        <v>12</v>
      </c>
    </row>
    <row r="101" spans="1:6" ht="15">
      <c r="A101" s="134">
        <f t="shared" si="6"/>
        <v>202223</v>
      </c>
      <c r="B101" s="134" t="s">
        <v>166</v>
      </c>
      <c r="C101" s="134">
        <f>Primary!C51</f>
        <v>3365</v>
      </c>
      <c r="D101" s="134">
        <v>2</v>
      </c>
      <c r="E101" s="134">
        <f t="shared" si="7"/>
        <v>538</v>
      </c>
      <c r="F101" s="135">
        <f>Primary!E51</f>
        <v>14</v>
      </c>
    </row>
    <row r="102" spans="1:6" ht="15">
      <c r="A102" s="134">
        <f t="shared" si="6"/>
        <v>202223</v>
      </c>
      <c r="B102" s="134" t="s">
        <v>166</v>
      </c>
      <c r="C102" s="134">
        <f>Primary!C52</f>
        <v>3367</v>
      </c>
      <c r="D102" s="134">
        <v>2</v>
      </c>
      <c r="E102" s="134">
        <f t="shared" si="7"/>
        <v>538</v>
      </c>
      <c r="F102" s="135">
        <f>Primary!E52</f>
        <v>13</v>
      </c>
    </row>
    <row r="103" spans="1:6" ht="15">
      <c r="A103" s="134">
        <f t="shared" si="6"/>
        <v>202223</v>
      </c>
      <c r="B103" s="134" t="s">
        <v>166</v>
      </c>
      <c r="C103" s="134">
        <f>Primary!C53</f>
        <v>3368</v>
      </c>
      <c r="D103" s="134">
        <v>2</v>
      </c>
      <c r="E103" s="134">
        <f t="shared" si="7"/>
        <v>538</v>
      </c>
      <c r="F103" s="135">
        <f>Primary!E53</f>
        <v>14</v>
      </c>
    </row>
    <row r="104" spans="1:6" ht="15">
      <c r="A104" s="134">
        <f t="shared" si="6"/>
        <v>202223</v>
      </c>
      <c r="B104" s="134" t="s">
        <v>166</v>
      </c>
      <c r="C104" s="134">
        <f>Primary!C54</f>
        <v>3372</v>
      </c>
      <c r="D104" s="134">
        <v>2</v>
      </c>
      <c r="E104" s="134">
        <f t="shared" si="7"/>
        <v>538</v>
      </c>
      <c r="F104" s="135">
        <f>Primary!E54</f>
        <v>13</v>
      </c>
    </row>
    <row r="105" spans="1:6" ht="15">
      <c r="A105" s="134">
        <f t="shared" si="6"/>
        <v>202223</v>
      </c>
      <c r="B105" s="134" t="s">
        <v>166</v>
      </c>
      <c r="C105" s="134">
        <f>Primary!C55</f>
        <v>3373</v>
      </c>
      <c r="D105" s="134">
        <v>2</v>
      </c>
      <c r="E105" s="134">
        <f t="shared" si="7"/>
        <v>538</v>
      </c>
      <c r="F105" s="135">
        <f>Primary!E55</f>
        <v>18</v>
      </c>
    </row>
    <row r="106" spans="1:6" ht="15">
      <c r="A106" s="134">
        <f>Year</f>
        <v>202223</v>
      </c>
      <c r="B106" s="134" t="s">
        <v>166</v>
      </c>
      <c r="C106" s="134">
        <f>Primary!C12</f>
        <v>2109</v>
      </c>
      <c r="D106" s="134">
        <v>3</v>
      </c>
      <c r="E106" s="134">
        <f>Authcode</f>
        <v>538</v>
      </c>
      <c r="F106" s="135">
        <f>Primary!F12</f>
        <v>341</v>
      </c>
    </row>
    <row r="107" spans="1:6" ht="15">
      <c r="A107" s="134">
        <f>Year</f>
        <v>202223</v>
      </c>
      <c r="B107" s="134" t="s">
        <v>166</v>
      </c>
      <c r="C107" s="134">
        <f>Primary!C13</f>
        <v>2111</v>
      </c>
      <c r="D107" s="134">
        <v>3</v>
      </c>
      <c r="E107" s="134">
        <f>Authcode</f>
        <v>538</v>
      </c>
      <c r="F107" s="135">
        <f>Primary!F13</f>
        <v>271</v>
      </c>
    </row>
    <row r="108" spans="1:6" ht="15">
      <c r="A108" s="134">
        <f>Year</f>
        <v>202223</v>
      </c>
      <c r="B108" s="134" t="s">
        <v>166</v>
      </c>
      <c r="C108" s="134">
        <f>Primary!C14</f>
        <v>2114</v>
      </c>
      <c r="D108" s="134">
        <v>3</v>
      </c>
      <c r="E108" s="134">
        <f>Authcode</f>
        <v>538</v>
      </c>
      <c r="F108" s="135">
        <f>Primary!F14</f>
        <v>218</v>
      </c>
    </row>
    <row r="109" spans="1:6" ht="15">
      <c r="A109" s="134">
        <f>Year</f>
        <v>202223</v>
      </c>
      <c r="B109" s="134" t="s">
        <v>166</v>
      </c>
      <c r="C109" s="134">
        <f>Primary!C15</f>
        <v>2115</v>
      </c>
      <c r="D109" s="134">
        <v>3</v>
      </c>
      <c r="E109" s="134">
        <f>Authcode</f>
        <v>538</v>
      </c>
      <c r="F109" s="135">
        <f>Primary!F15</f>
        <v>442</v>
      </c>
    </row>
    <row r="110" spans="1:6" ht="15">
      <c r="A110" s="134">
        <f aca="true" t="shared" si="8" ref="A110:A149">Year</f>
        <v>202223</v>
      </c>
      <c r="B110" s="134" t="s">
        <v>166</v>
      </c>
      <c r="C110" s="134">
        <f>Primary!C16</f>
        <v>2117</v>
      </c>
      <c r="D110" s="134">
        <v>3</v>
      </c>
      <c r="E110" s="134">
        <f>Authcode</f>
        <v>538</v>
      </c>
      <c r="F110" s="135">
        <f>Primary!F16</f>
        <v>303</v>
      </c>
    </row>
    <row r="111" spans="1:6" ht="15">
      <c r="A111" s="134">
        <f t="shared" si="8"/>
        <v>202223</v>
      </c>
      <c r="B111" s="134" t="s">
        <v>166</v>
      </c>
      <c r="C111" s="134">
        <f>Primary!C17</f>
        <v>2118</v>
      </c>
      <c r="D111" s="134">
        <v>3</v>
      </c>
      <c r="E111" s="134">
        <f aca="true" t="shared" si="9" ref="E111:E149">Authcode</f>
        <v>538</v>
      </c>
      <c r="F111" s="135">
        <f>Primary!F17</f>
        <v>518</v>
      </c>
    </row>
    <row r="112" spans="1:6" ht="15">
      <c r="A112" s="134">
        <f t="shared" si="8"/>
        <v>202223</v>
      </c>
      <c r="B112" s="134" t="s">
        <v>166</v>
      </c>
      <c r="C112" s="134">
        <f>Primary!C18</f>
        <v>2120</v>
      </c>
      <c r="D112" s="134">
        <v>3</v>
      </c>
      <c r="E112" s="134">
        <f t="shared" si="9"/>
        <v>538</v>
      </c>
      <c r="F112" s="135">
        <f>Primary!F18</f>
        <v>266</v>
      </c>
    </row>
    <row r="113" spans="1:6" ht="15">
      <c r="A113" s="134">
        <f t="shared" si="8"/>
        <v>202223</v>
      </c>
      <c r="B113" s="134" t="s">
        <v>166</v>
      </c>
      <c r="C113" s="134">
        <f>Primary!C19</f>
        <v>2122</v>
      </c>
      <c r="D113" s="134">
        <v>3</v>
      </c>
      <c r="E113" s="134">
        <f t="shared" si="9"/>
        <v>538</v>
      </c>
      <c r="F113" s="135">
        <f>Primary!F19</f>
        <v>667</v>
      </c>
    </row>
    <row r="114" spans="1:6" ht="15">
      <c r="A114" s="134">
        <f t="shared" si="8"/>
        <v>202223</v>
      </c>
      <c r="B114" s="134" t="s">
        <v>166</v>
      </c>
      <c r="C114" s="134">
        <f>Primary!C20</f>
        <v>2124</v>
      </c>
      <c r="D114" s="134">
        <v>3</v>
      </c>
      <c r="E114" s="134">
        <f t="shared" si="9"/>
        <v>538</v>
      </c>
      <c r="F114" s="135">
        <f>Primary!F20</f>
        <v>349</v>
      </c>
    </row>
    <row r="115" spans="1:6" ht="15">
      <c r="A115" s="134">
        <f t="shared" si="8"/>
        <v>202223</v>
      </c>
      <c r="B115" s="134" t="s">
        <v>166</v>
      </c>
      <c r="C115" s="134">
        <f>Primary!C21</f>
        <v>2126</v>
      </c>
      <c r="D115" s="134">
        <v>3</v>
      </c>
      <c r="E115" s="134">
        <f t="shared" si="9"/>
        <v>538</v>
      </c>
      <c r="F115" s="135">
        <f>Primary!F21</f>
        <v>92</v>
      </c>
    </row>
    <row r="116" spans="1:6" ht="15">
      <c r="A116" s="134">
        <f t="shared" si="8"/>
        <v>202223</v>
      </c>
      <c r="B116" s="134" t="s">
        <v>166</v>
      </c>
      <c r="C116" s="134">
        <f>Primary!C22</f>
        <v>2127</v>
      </c>
      <c r="D116" s="134">
        <v>3</v>
      </c>
      <c r="E116" s="134">
        <f t="shared" si="9"/>
        <v>538</v>
      </c>
      <c r="F116" s="135">
        <f>Primary!F22</f>
        <v>132</v>
      </c>
    </row>
    <row r="117" spans="1:6" ht="15">
      <c r="A117" s="134">
        <f t="shared" si="8"/>
        <v>202223</v>
      </c>
      <c r="B117" s="134" t="s">
        <v>166</v>
      </c>
      <c r="C117" s="134">
        <f>Primary!C23</f>
        <v>2128</v>
      </c>
      <c r="D117" s="134">
        <v>3</v>
      </c>
      <c r="E117" s="134">
        <f t="shared" si="9"/>
        <v>538</v>
      </c>
      <c r="F117" s="135">
        <f>Primary!F23</f>
        <v>115</v>
      </c>
    </row>
    <row r="118" spans="1:6" ht="15">
      <c r="A118" s="134">
        <f t="shared" si="8"/>
        <v>202223</v>
      </c>
      <c r="B118" s="134" t="s">
        <v>166</v>
      </c>
      <c r="C118" s="134">
        <f>Primary!C24</f>
        <v>2131</v>
      </c>
      <c r="D118" s="134">
        <v>3</v>
      </c>
      <c r="E118" s="134">
        <f t="shared" si="9"/>
        <v>538</v>
      </c>
      <c r="F118" s="135">
        <f>Primary!F24</f>
        <v>265</v>
      </c>
    </row>
    <row r="119" spans="1:6" ht="15">
      <c r="A119" s="134">
        <f t="shared" si="8"/>
        <v>202223</v>
      </c>
      <c r="B119" s="134" t="s">
        <v>166</v>
      </c>
      <c r="C119" s="134">
        <f>Primary!C25</f>
        <v>2133</v>
      </c>
      <c r="D119" s="134">
        <v>3</v>
      </c>
      <c r="E119" s="134">
        <f t="shared" si="9"/>
        <v>538</v>
      </c>
      <c r="F119" s="135">
        <f>Primary!F25</f>
        <v>435</v>
      </c>
    </row>
    <row r="120" spans="1:6" ht="15">
      <c r="A120" s="134">
        <f t="shared" si="8"/>
        <v>202223</v>
      </c>
      <c r="B120" s="134" t="s">
        <v>166</v>
      </c>
      <c r="C120" s="134">
        <f>Primary!C26</f>
        <v>2136</v>
      </c>
      <c r="D120" s="134">
        <v>3</v>
      </c>
      <c r="E120" s="134">
        <f t="shared" si="9"/>
        <v>538</v>
      </c>
      <c r="F120" s="135">
        <f>Primary!F26</f>
        <v>419</v>
      </c>
    </row>
    <row r="121" spans="1:6" ht="15">
      <c r="A121" s="134">
        <f t="shared" si="8"/>
        <v>202223</v>
      </c>
      <c r="B121" s="134" t="s">
        <v>166</v>
      </c>
      <c r="C121" s="134">
        <f>Primary!C27</f>
        <v>2138</v>
      </c>
      <c r="D121" s="134">
        <v>3</v>
      </c>
      <c r="E121" s="134">
        <f t="shared" si="9"/>
        <v>538</v>
      </c>
      <c r="F121" s="135">
        <f>Primary!F27</f>
        <v>381</v>
      </c>
    </row>
    <row r="122" spans="1:6" ht="15">
      <c r="A122" s="134">
        <f t="shared" si="8"/>
        <v>202223</v>
      </c>
      <c r="B122" s="134" t="s">
        <v>166</v>
      </c>
      <c r="C122" s="134">
        <f>Primary!C28</f>
        <v>2144</v>
      </c>
      <c r="D122" s="134">
        <v>3</v>
      </c>
      <c r="E122" s="134">
        <f t="shared" si="9"/>
        <v>538</v>
      </c>
      <c r="F122" s="135">
        <f>Primary!F28</f>
        <v>268</v>
      </c>
    </row>
    <row r="123" spans="1:6" ht="15">
      <c r="A123" s="134">
        <f t="shared" si="8"/>
        <v>202223</v>
      </c>
      <c r="B123" s="134" t="s">
        <v>166</v>
      </c>
      <c r="C123" s="134">
        <f>Primary!C29</f>
        <v>2146</v>
      </c>
      <c r="D123" s="134">
        <v>3</v>
      </c>
      <c r="E123" s="134">
        <f t="shared" si="9"/>
        <v>538</v>
      </c>
      <c r="F123" s="135">
        <f>Primary!F29</f>
        <v>353</v>
      </c>
    </row>
    <row r="124" spans="1:6" ht="15">
      <c r="A124" s="134">
        <f t="shared" si="8"/>
        <v>202223</v>
      </c>
      <c r="B124" s="134" t="s">
        <v>166</v>
      </c>
      <c r="C124" s="134">
        <f>Primary!C30</f>
        <v>2148</v>
      </c>
      <c r="D124" s="134">
        <v>3</v>
      </c>
      <c r="E124" s="134">
        <f t="shared" si="9"/>
        <v>538</v>
      </c>
      <c r="F124" s="135">
        <f>Primary!F30</f>
        <v>556</v>
      </c>
    </row>
    <row r="125" spans="1:6" ht="15">
      <c r="A125" s="134">
        <f t="shared" si="8"/>
        <v>202223</v>
      </c>
      <c r="B125" s="134" t="s">
        <v>166</v>
      </c>
      <c r="C125" s="134">
        <f>Primary!C31</f>
        <v>2149</v>
      </c>
      <c r="D125" s="134">
        <v>3</v>
      </c>
      <c r="E125" s="134">
        <f t="shared" si="9"/>
        <v>538</v>
      </c>
      <c r="F125" s="135">
        <f>Primary!F31</f>
        <v>206</v>
      </c>
    </row>
    <row r="126" spans="1:6" ht="15">
      <c r="A126" s="134">
        <f t="shared" si="8"/>
        <v>202223</v>
      </c>
      <c r="B126" s="134" t="s">
        <v>166</v>
      </c>
      <c r="C126" s="134">
        <f>Primary!C32</f>
        <v>2151</v>
      </c>
      <c r="D126" s="134">
        <v>3</v>
      </c>
      <c r="E126" s="134">
        <f t="shared" si="9"/>
        <v>538</v>
      </c>
      <c r="F126" s="135">
        <f>Primary!F32</f>
        <v>309</v>
      </c>
    </row>
    <row r="127" spans="1:6" ht="15">
      <c r="A127" s="134">
        <f t="shared" si="8"/>
        <v>202223</v>
      </c>
      <c r="B127" s="134" t="s">
        <v>166</v>
      </c>
      <c r="C127" s="134">
        <f>Primary!C33</f>
        <v>2152</v>
      </c>
      <c r="D127" s="134">
        <v>3</v>
      </c>
      <c r="E127" s="134">
        <f t="shared" si="9"/>
        <v>538</v>
      </c>
      <c r="F127" s="135">
        <f>Primary!F33</f>
        <v>335</v>
      </c>
    </row>
    <row r="128" spans="1:6" ht="15">
      <c r="A128" s="134">
        <f t="shared" si="8"/>
        <v>202223</v>
      </c>
      <c r="B128" s="134" t="s">
        <v>166</v>
      </c>
      <c r="C128" s="134">
        <f>Primary!C34</f>
        <v>2156</v>
      </c>
      <c r="D128" s="134">
        <v>3</v>
      </c>
      <c r="E128" s="134">
        <f t="shared" si="9"/>
        <v>538</v>
      </c>
      <c r="F128" s="135">
        <f>Primary!F34</f>
        <v>230</v>
      </c>
    </row>
    <row r="129" spans="1:6" ht="15">
      <c r="A129" s="134">
        <f t="shared" si="8"/>
        <v>202223</v>
      </c>
      <c r="B129" s="134" t="s">
        <v>166</v>
      </c>
      <c r="C129" s="134">
        <f>Primary!C35</f>
        <v>2163</v>
      </c>
      <c r="D129" s="134">
        <v>3</v>
      </c>
      <c r="E129" s="134">
        <f t="shared" si="9"/>
        <v>538</v>
      </c>
      <c r="F129" s="135">
        <f>Primary!F35</f>
        <v>465</v>
      </c>
    </row>
    <row r="130" spans="1:6" ht="15">
      <c r="A130" s="134">
        <f t="shared" si="8"/>
        <v>202223</v>
      </c>
      <c r="B130" s="134" t="s">
        <v>166</v>
      </c>
      <c r="C130" s="134">
        <f>Primary!C36</f>
        <v>2165</v>
      </c>
      <c r="D130" s="134">
        <v>3</v>
      </c>
      <c r="E130" s="134">
        <f t="shared" si="9"/>
        <v>538</v>
      </c>
      <c r="F130" s="135">
        <f>Primary!F36</f>
        <v>245</v>
      </c>
    </row>
    <row r="131" spans="1:6" ht="15">
      <c r="A131" s="134">
        <f t="shared" si="8"/>
        <v>202223</v>
      </c>
      <c r="B131" s="134" t="s">
        <v>166</v>
      </c>
      <c r="C131" s="134">
        <f>Primary!C37</f>
        <v>2178</v>
      </c>
      <c r="D131" s="134">
        <v>3</v>
      </c>
      <c r="E131" s="134">
        <f t="shared" si="9"/>
        <v>538</v>
      </c>
      <c r="F131" s="135">
        <f>Primary!F37</f>
        <v>431</v>
      </c>
    </row>
    <row r="132" spans="1:6" ht="15">
      <c r="A132" s="134">
        <f t="shared" si="8"/>
        <v>202223</v>
      </c>
      <c r="B132" s="134" t="s">
        <v>166</v>
      </c>
      <c r="C132" s="134">
        <f>Primary!C38</f>
        <v>2179</v>
      </c>
      <c r="D132" s="134">
        <v>3</v>
      </c>
      <c r="E132" s="134">
        <f t="shared" si="9"/>
        <v>538</v>
      </c>
      <c r="F132" s="135">
        <f>Primary!F38</f>
        <v>279</v>
      </c>
    </row>
    <row r="133" spans="1:6" ht="15">
      <c r="A133" s="134">
        <f t="shared" si="8"/>
        <v>202223</v>
      </c>
      <c r="B133" s="134" t="s">
        <v>166</v>
      </c>
      <c r="C133" s="134">
        <f>Primary!C39</f>
        <v>2181</v>
      </c>
      <c r="D133" s="134">
        <v>3</v>
      </c>
      <c r="E133" s="134">
        <f t="shared" si="9"/>
        <v>538</v>
      </c>
      <c r="F133" s="135">
        <f>Primary!F39</f>
        <v>954</v>
      </c>
    </row>
    <row r="134" spans="1:6" ht="15">
      <c r="A134" s="134">
        <f t="shared" si="8"/>
        <v>202223</v>
      </c>
      <c r="B134" s="134" t="s">
        <v>166</v>
      </c>
      <c r="C134" s="134">
        <f>Primary!C40</f>
        <v>2182</v>
      </c>
      <c r="D134" s="134">
        <v>3</v>
      </c>
      <c r="E134" s="134">
        <f t="shared" si="9"/>
        <v>538</v>
      </c>
      <c r="F134" s="135">
        <f>Primary!F40</f>
        <v>634</v>
      </c>
    </row>
    <row r="135" spans="1:6" ht="15">
      <c r="A135" s="134">
        <f t="shared" si="8"/>
        <v>202223</v>
      </c>
      <c r="B135" s="134" t="s">
        <v>166</v>
      </c>
      <c r="C135" s="134">
        <f>Primary!C41</f>
        <v>2184</v>
      </c>
      <c r="D135" s="134">
        <v>3</v>
      </c>
      <c r="E135" s="134">
        <f t="shared" si="9"/>
        <v>538</v>
      </c>
      <c r="F135" s="135">
        <f>Primary!F41</f>
        <v>240</v>
      </c>
    </row>
    <row r="136" spans="1:6" ht="15">
      <c r="A136" s="134">
        <f t="shared" si="8"/>
        <v>202223</v>
      </c>
      <c r="B136" s="134" t="s">
        <v>166</v>
      </c>
      <c r="C136" s="134">
        <f>Primary!C42</f>
        <v>2185</v>
      </c>
      <c r="D136" s="134">
        <v>3</v>
      </c>
      <c r="E136" s="134">
        <f t="shared" si="9"/>
        <v>538</v>
      </c>
      <c r="F136" s="135">
        <f>Primary!F42</f>
        <v>427</v>
      </c>
    </row>
    <row r="137" spans="1:6" ht="15">
      <c r="A137" s="134">
        <f t="shared" si="8"/>
        <v>202223</v>
      </c>
      <c r="B137" s="134" t="s">
        <v>166</v>
      </c>
      <c r="C137" s="134">
        <f>Primary!C43</f>
        <v>2186</v>
      </c>
      <c r="D137" s="134">
        <v>3</v>
      </c>
      <c r="E137" s="134">
        <f t="shared" si="9"/>
        <v>538</v>
      </c>
      <c r="F137" s="135">
        <f>Primary!F43</f>
        <v>593</v>
      </c>
    </row>
    <row r="138" spans="1:6" ht="15">
      <c r="A138" s="134">
        <f t="shared" si="8"/>
        <v>202223</v>
      </c>
      <c r="B138" s="134" t="s">
        <v>166</v>
      </c>
      <c r="C138" s="134">
        <f>Primary!C44</f>
        <v>3037</v>
      </c>
      <c r="D138" s="134">
        <v>3</v>
      </c>
      <c r="E138" s="134">
        <f t="shared" si="9"/>
        <v>538</v>
      </c>
      <c r="F138" s="135">
        <f>Primary!F44</f>
        <v>144</v>
      </c>
    </row>
    <row r="139" spans="1:6" ht="15">
      <c r="A139" s="134">
        <f t="shared" si="8"/>
        <v>202223</v>
      </c>
      <c r="B139" s="134" t="s">
        <v>166</v>
      </c>
      <c r="C139" s="134">
        <f>Primary!C45</f>
        <v>3047</v>
      </c>
      <c r="D139" s="134">
        <v>3</v>
      </c>
      <c r="E139" s="134">
        <f t="shared" si="9"/>
        <v>538</v>
      </c>
      <c r="F139" s="135">
        <f>Primary!F45</f>
        <v>198</v>
      </c>
    </row>
    <row r="140" spans="1:6" ht="15">
      <c r="A140" s="134">
        <f t="shared" si="8"/>
        <v>202223</v>
      </c>
      <c r="B140" s="134" t="s">
        <v>166</v>
      </c>
      <c r="C140" s="134">
        <f>Primary!C46</f>
        <v>3057</v>
      </c>
      <c r="D140" s="134">
        <v>3</v>
      </c>
      <c r="E140" s="134">
        <f t="shared" si="9"/>
        <v>538</v>
      </c>
      <c r="F140" s="135">
        <f>Primary!F46</f>
        <v>253</v>
      </c>
    </row>
    <row r="141" spans="1:6" ht="15">
      <c r="A141" s="134">
        <f t="shared" si="8"/>
        <v>202223</v>
      </c>
      <c r="B141" s="134" t="s">
        <v>166</v>
      </c>
      <c r="C141" s="134">
        <f>Primary!C47</f>
        <v>3320</v>
      </c>
      <c r="D141" s="134">
        <v>3</v>
      </c>
      <c r="E141" s="134">
        <f t="shared" si="9"/>
        <v>538</v>
      </c>
      <c r="F141" s="135">
        <f>Primary!F47</f>
        <v>187</v>
      </c>
    </row>
    <row r="142" spans="1:6" ht="15">
      <c r="A142" s="134">
        <f t="shared" si="8"/>
        <v>202223</v>
      </c>
      <c r="B142" s="134" t="s">
        <v>166</v>
      </c>
      <c r="C142" s="134">
        <f>Primary!C48</f>
        <v>3321</v>
      </c>
      <c r="D142" s="134">
        <v>3</v>
      </c>
      <c r="E142" s="134">
        <f t="shared" si="9"/>
        <v>538</v>
      </c>
      <c r="F142" s="135">
        <f>Primary!F48</f>
        <v>133</v>
      </c>
    </row>
    <row r="143" spans="1:6" ht="15">
      <c r="A143" s="134">
        <f t="shared" si="8"/>
        <v>202223</v>
      </c>
      <c r="B143" s="134" t="s">
        <v>166</v>
      </c>
      <c r="C143" s="134">
        <f>Primary!C49</f>
        <v>3363</v>
      </c>
      <c r="D143" s="134">
        <v>3</v>
      </c>
      <c r="E143" s="134">
        <f t="shared" si="9"/>
        <v>538</v>
      </c>
      <c r="F143" s="135">
        <f>Primary!F49</f>
        <v>226</v>
      </c>
    </row>
    <row r="144" spans="1:6" ht="15">
      <c r="A144" s="134">
        <f t="shared" si="8"/>
        <v>202223</v>
      </c>
      <c r="B144" s="134" t="s">
        <v>166</v>
      </c>
      <c r="C144" s="134">
        <f>Primary!C50</f>
        <v>3364</v>
      </c>
      <c r="D144" s="134">
        <v>3</v>
      </c>
      <c r="E144" s="134">
        <f t="shared" si="9"/>
        <v>538</v>
      </c>
      <c r="F144" s="135">
        <f>Primary!F50</f>
        <v>218</v>
      </c>
    </row>
    <row r="145" spans="1:6" ht="15">
      <c r="A145" s="134">
        <f t="shared" si="8"/>
        <v>202223</v>
      </c>
      <c r="B145" s="134" t="s">
        <v>166</v>
      </c>
      <c r="C145" s="134">
        <f>Primary!C51</f>
        <v>3365</v>
      </c>
      <c r="D145" s="134">
        <v>3</v>
      </c>
      <c r="E145" s="134">
        <f t="shared" si="9"/>
        <v>538</v>
      </c>
      <c r="F145" s="135">
        <f>Primary!F51</f>
        <v>243</v>
      </c>
    </row>
    <row r="146" spans="1:6" ht="15">
      <c r="A146" s="134">
        <f t="shared" si="8"/>
        <v>202223</v>
      </c>
      <c r="B146" s="134" t="s">
        <v>166</v>
      </c>
      <c r="C146" s="134">
        <f>Primary!C52</f>
        <v>3367</v>
      </c>
      <c r="D146" s="134">
        <v>3</v>
      </c>
      <c r="E146" s="134">
        <f t="shared" si="9"/>
        <v>538</v>
      </c>
      <c r="F146" s="135">
        <f>Primary!F52</f>
        <v>264</v>
      </c>
    </row>
    <row r="147" spans="1:6" ht="15">
      <c r="A147" s="134">
        <f t="shared" si="8"/>
        <v>202223</v>
      </c>
      <c r="B147" s="134" t="s">
        <v>166</v>
      </c>
      <c r="C147" s="134">
        <f>Primary!C53</f>
        <v>3368</v>
      </c>
      <c r="D147" s="134">
        <v>3</v>
      </c>
      <c r="E147" s="134">
        <f t="shared" si="9"/>
        <v>538</v>
      </c>
      <c r="F147" s="135">
        <f>Primary!F53</f>
        <v>284</v>
      </c>
    </row>
    <row r="148" spans="1:6" ht="15">
      <c r="A148" s="134">
        <f t="shared" si="8"/>
        <v>202223</v>
      </c>
      <c r="B148" s="134" t="s">
        <v>166</v>
      </c>
      <c r="C148" s="134">
        <f>Primary!C54</f>
        <v>3372</v>
      </c>
      <c r="D148" s="134">
        <v>3</v>
      </c>
      <c r="E148" s="134">
        <f t="shared" si="9"/>
        <v>538</v>
      </c>
      <c r="F148" s="135">
        <f>Primary!F54</f>
        <v>179</v>
      </c>
    </row>
    <row r="149" spans="1:6" ht="15">
      <c r="A149" s="134">
        <f t="shared" si="8"/>
        <v>202223</v>
      </c>
      <c r="B149" s="134" t="s">
        <v>166</v>
      </c>
      <c r="C149" s="134">
        <f>Primary!C55</f>
        <v>3373</v>
      </c>
      <c r="D149" s="134">
        <v>3</v>
      </c>
      <c r="E149" s="134">
        <f t="shared" si="9"/>
        <v>538</v>
      </c>
      <c r="F149" s="135">
        <f>Primary!F55</f>
        <v>336</v>
      </c>
    </row>
    <row r="150" spans="1:6" ht="15">
      <c r="A150" s="134">
        <f aca="true" t="shared" si="10" ref="A150:A193">Year</f>
        <v>202223</v>
      </c>
      <c r="B150" s="134" t="s">
        <v>166</v>
      </c>
      <c r="C150" s="134">
        <f>Primary!C12</f>
        <v>2109</v>
      </c>
      <c r="D150" s="134">
        <v>4</v>
      </c>
      <c r="E150" s="134">
        <f aca="true" t="shared" si="11" ref="E150:E193">Authcode</f>
        <v>538</v>
      </c>
      <c r="F150" s="135">
        <f>Primary!G12</f>
        <v>1791</v>
      </c>
    </row>
    <row r="151" spans="1:6" ht="15">
      <c r="A151" s="134">
        <f t="shared" si="10"/>
        <v>202223</v>
      </c>
      <c r="B151" s="134" t="s">
        <v>166</v>
      </c>
      <c r="C151" s="134">
        <f>Primary!C13</f>
        <v>2111</v>
      </c>
      <c r="D151" s="134">
        <v>4</v>
      </c>
      <c r="E151" s="134">
        <f t="shared" si="11"/>
        <v>538</v>
      </c>
      <c r="F151" s="135">
        <f>Primary!G13</f>
        <v>1230</v>
      </c>
    </row>
    <row r="152" spans="1:6" ht="15">
      <c r="A152" s="134">
        <f t="shared" si="10"/>
        <v>202223</v>
      </c>
      <c r="B152" s="134" t="s">
        <v>166</v>
      </c>
      <c r="C152" s="134">
        <f>Primary!C14</f>
        <v>2114</v>
      </c>
      <c r="D152" s="134">
        <v>4</v>
      </c>
      <c r="E152" s="134">
        <f t="shared" si="11"/>
        <v>538</v>
      </c>
      <c r="F152" s="135">
        <f>Primary!G14</f>
        <v>1318</v>
      </c>
    </row>
    <row r="153" spans="1:6" ht="15">
      <c r="A153" s="134">
        <f t="shared" si="10"/>
        <v>202223</v>
      </c>
      <c r="B153" s="134" t="s">
        <v>166</v>
      </c>
      <c r="C153" s="134">
        <f>Primary!C15</f>
        <v>2115</v>
      </c>
      <c r="D153" s="134">
        <v>4</v>
      </c>
      <c r="E153" s="134">
        <f t="shared" si="11"/>
        <v>538</v>
      </c>
      <c r="F153" s="135">
        <f>Primary!G15</f>
        <v>1669</v>
      </c>
    </row>
    <row r="154" spans="1:6" ht="15">
      <c r="A154" s="134">
        <f t="shared" si="10"/>
        <v>202223</v>
      </c>
      <c r="B154" s="134" t="s">
        <v>166</v>
      </c>
      <c r="C154" s="134">
        <f>Primary!C16</f>
        <v>2117</v>
      </c>
      <c r="D154" s="134">
        <v>4</v>
      </c>
      <c r="E154" s="134">
        <f t="shared" si="11"/>
        <v>538</v>
      </c>
      <c r="F154" s="135">
        <f>Primary!G16</f>
        <v>1380</v>
      </c>
    </row>
    <row r="155" spans="1:6" ht="15">
      <c r="A155" s="134">
        <f t="shared" si="10"/>
        <v>202223</v>
      </c>
      <c r="B155" s="134" t="s">
        <v>166</v>
      </c>
      <c r="C155" s="134">
        <f>Primary!C17</f>
        <v>2118</v>
      </c>
      <c r="D155" s="134">
        <v>4</v>
      </c>
      <c r="E155" s="134">
        <f t="shared" si="11"/>
        <v>538</v>
      </c>
      <c r="F155" s="135">
        <f>Primary!G17</f>
        <v>2174</v>
      </c>
    </row>
    <row r="156" spans="1:6" ht="15">
      <c r="A156" s="134">
        <f t="shared" si="10"/>
        <v>202223</v>
      </c>
      <c r="B156" s="134" t="s">
        <v>166</v>
      </c>
      <c r="C156" s="134">
        <f>Primary!C18</f>
        <v>2120</v>
      </c>
      <c r="D156" s="134">
        <v>4</v>
      </c>
      <c r="E156" s="134">
        <f t="shared" si="11"/>
        <v>538</v>
      </c>
      <c r="F156" s="135">
        <f>Primary!G18</f>
        <v>1367</v>
      </c>
    </row>
    <row r="157" spans="1:6" ht="15">
      <c r="A157" s="134">
        <f t="shared" si="10"/>
        <v>202223</v>
      </c>
      <c r="B157" s="134" t="s">
        <v>166</v>
      </c>
      <c r="C157" s="134">
        <f>Primary!C19</f>
        <v>2122</v>
      </c>
      <c r="D157" s="134">
        <v>4</v>
      </c>
      <c r="E157" s="134">
        <f t="shared" si="11"/>
        <v>538</v>
      </c>
      <c r="F157" s="135">
        <f>Primary!G19</f>
        <v>2204</v>
      </c>
    </row>
    <row r="158" spans="1:6" ht="15">
      <c r="A158" s="134">
        <f t="shared" si="10"/>
        <v>202223</v>
      </c>
      <c r="B158" s="134" t="s">
        <v>166</v>
      </c>
      <c r="C158" s="134">
        <f>Primary!C20</f>
        <v>2124</v>
      </c>
      <c r="D158" s="134">
        <v>4</v>
      </c>
      <c r="E158" s="134">
        <f t="shared" si="11"/>
        <v>538</v>
      </c>
      <c r="F158" s="135">
        <f>Primary!G20</f>
        <v>1712</v>
      </c>
    </row>
    <row r="159" spans="1:6" ht="15">
      <c r="A159" s="134">
        <f t="shared" si="10"/>
        <v>202223</v>
      </c>
      <c r="B159" s="134" t="s">
        <v>166</v>
      </c>
      <c r="C159" s="134">
        <f>Primary!C21</f>
        <v>2126</v>
      </c>
      <c r="D159" s="134">
        <v>4</v>
      </c>
      <c r="E159" s="134">
        <f t="shared" si="11"/>
        <v>538</v>
      </c>
      <c r="F159" s="135">
        <f>Primary!G21</f>
        <v>668</v>
      </c>
    </row>
    <row r="160" spans="1:6" ht="15">
      <c r="A160" s="134">
        <f t="shared" si="10"/>
        <v>202223</v>
      </c>
      <c r="B160" s="134" t="s">
        <v>166</v>
      </c>
      <c r="C160" s="134">
        <f>Primary!C22</f>
        <v>2127</v>
      </c>
      <c r="D160" s="134">
        <v>4</v>
      </c>
      <c r="E160" s="134">
        <f t="shared" si="11"/>
        <v>538</v>
      </c>
      <c r="F160" s="135">
        <f>Primary!G22</f>
        <v>824</v>
      </c>
    </row>
    <row r="161" spans="1:6" ht="15">
      <c r="A161" s="134">
        <f t="shared" si="10"/>
        <v>202223</v>
      </c>
      <c r="B161" s="134" t="s">
        <v>166</v>
      </c>
      <c r="C161" s="134">
        <f>Primary!C23</f>
        <v>2128</v>
      </c>
      <c r="D161" s="134">
        <v>4</v>
      </c>
      <c r="E161" s="134">
        <f t="shared" si="11"/>
        <v>538</v>
      </c>
      <c r="F161" s="135">
        <f>Primary!G23</f>
        <v>690</v>
      </c>
    </row>
    <row r="162" spans="1:6" ht="15">
      <c r="A162" s="134">
        <f t="shared" si="10"/>
        <v>202223</v>
      </c>
      <c r="B162" s="134" t="s">
        <v>166</v>
      </c>
      <c r="C162" s="134">
        <f>Primary!C24</f>
        <v>2131</v>
      </c>
      <c r="D162" s="134">
        <v>4</v>
      </c>
      <c r="E162" s="134">
        <f t="shared" si="11"/>
        <v>538</v>
      </c>
      <c r="F162" s="135">
        <f>Primary!G24</f>
        <v>1273</v>
      </c>
    </row>
    <row r="163" spans="1:6" ht="15">
      <c r="A163" s="134">
        <f t="shared" si="10"/>
        <v>202223</v>
      </c>
      <c r="B163" s="134" t="s">
        <v>166</v>
      </c>
      <c r="C163" s="134">
        <f>Primary!C25</f>
        <v>2133</v>
      </c>
      <c r="D163" s="134">
        <v>4</v>
      </c>
      <c r="E163" s="134">
        <f t="shared" si="11"/>
        <v>538</v>
      </c>
      <c r="F163" s="135">
        <f>Primary!G25</f>
        <v>1885</v>
      </c>
    </row>
    <row r="164" spans="1:6" ht="15">
      <c r="A164" s="134">
        <f t="shared" si="10"/>
        <v>202223</v>
      </c>
      <c r="B164" s="134" t="s">
        <v>166</v>
      </c>
      <c r="C164" s="134">
        <f>Primary!C26</f>
        <v>2136</v>
      </c>
      <c r="D164" s="134">
        <v>4</v>
      </c>
      <c r="E164" s="134">
        <f t="shared" si="11"/>
        <v>538</v>
      </c>
      <c r="F164" s="135">
        <f>Primary!G26</f>
        <v>1789</v>
      </c>
    </row>
    <row r="165" spans="1:6" ht="15">
      <c r="A165" s="134">
        <f t="shared" si="10"/>
        <v>202223</v>
      </c>
      <c r="B165" s="134" t="s">
        <v>166</v>
      </c>
      <c r="C165" s="134">
        <f>Primary!C27</f>
        <v>2138</v>
      </c>
      <c r="D165" s="134">
        <v>4</v>
      </c>
      <c r="E165" s="134">
        <f t="shared" si="11"/>
        <v>538</v>
      </c>
      <c r="F165" s="135">
        <f>Primary!G27</f>
        <v>2147</v>
      </c>
    </row>
    <row r="166" spans="1:6" ht="15">
      <c r="A166" s="134">
        <f t="shared" si="10"/>
        <v>202223</v>
      </c>
      <c r="B166" s="134" t="s">
        <v>166</v>
      </c>
      <c r="C166" s="134">
        <f>Primary!C28</f>
        <v>2144</v>
      </c>
      <c r="D166" s="134">
        <v>4</v>
      </c>
      <c r="E166" s="134">
        <f t="shared" si="11"/>
        <v>538</v>
      </c>
      <c r="F166" s="135">
        <f>Primary!G28</f>
        <v>1206</v>
      </c>
    </row>
    <row r="167" spans="1:6" ht="15">
      <c r="A167" s="134">
        <f t="shared" si="10"/>
        <v>202223</v>
      </c>
      <c r="B167" s="134" t="s">
        <v>166</v>
      </c>
      <c r="C167" s="134">
        <f>Primary!C29</f>
        <v>2146</v>
      </c>
      <c r="D167" s="134">
        <v>4</v>
      </c>
      <c r="E167" s="134">
        <f t="shared" si="11"/>
        <v>538</v>
      </c>
      <c r="F167" s="135">
        <f>Primary!G29</f>
        <v>1668</v>
      </c>
    </row>
    <row r="168" spans="1:6" ht="15">
      <c r="A168" s="134">
        <f t="shared" si="10"/>
        <v>202223</v>
      </c>
      <c r="B168" s="134" t="s">
        <v>166</v>
      </c>
      <c r="C168" s="134">
        <f>Primary!C30</f>
        <v>2148</v>
      </c>
      <c r="D168" s="134">
        <v>4</v>
      </c>
      <c r="E168" s="134">
        <f t="shared" si="11"/>
        <v>538</v>
      </c>
      <c r="F168" s="135">
        <f>Primary!G30</f>
        <v>2273</v>
      </c>
    </row>
    <row r="169" spans="1:6" ht="15">
      <c r="A169" s="134">
        <f t="shared" si="10"/>
        <v>202223</v>
      </c>
      <c r="B169" s="134" t="s">
        <v>166</v>
      </c>
      <c r="C169" s="134">
        <f>Primary!C31</f>
        <v>2149</v>
      </c>
      <c r="D169" s="134">
        <v>4</v>
      </c>
      <c r="E169" s="134">
        <f t="shared" si="11"/>
        <v>538</v>
      </c>
      <c r="F169" s="135">
        <f>Primary!G31</f>
        <v>1099</v>
      </c>
    </row>
    <row r="170" spans="1:6" ht="15">
      <c r="A170" s="134">
        <f t="shared" si="10"/>
        <v>202223</v>
      </c>
      <c r="B170" s="134" t="s">
        <v>166</v>
      </c>
      <c r="C170" s="134">
        <f>Primary!C32</f>
        <v>2151</v>
      </c>
      <c r="D170" s="134">
        <v>4</v>
      </c>
      <c r="E170" s="134">
        <f t="shared" si="11"/>
        <v>538</v>
      </c>
      <c r="F170" s="135">
        <f>Primary!G32</f>
        <v>1261</v>
      </c>
    </row>
    <row r="171" spans="1:6" ht="15">
      <c r="A171" s="134">
        <f t="shared" si="10"/>
        <v>202223</v>
      </c>
      <c r="B171" s="134" t="s">
        <v>166</v>
      </c>
      <c r="C171" s="134">
        <f>Primary!C33</f>
        <v>2152</v>
      </c>
      <c r="D171" s="134">
        <v>4</v>
      </c>
      <c r="E171" s="134">
        <f t="shared" si="11"/>
        <v>538</v>
      </c>
      <c r="F171" s="135">
        <f>Primary!G33</f>
        <v>1514</v>
      </c>
    </row>
    <row r="172" spans="1:6" ht="15">
      <c r="A172" s="134">
        <f t="shared" si="10"/>
        <v>202223</v>
      </c>
      <c r="B172" s="134" t="s">
        <v>166</v>
      </c>
      <c r="C172" s="134">
        <f>Primary!C34</f>
        <v>2156</v>
      </c>
      <c r="D172" s="134">
        <v>4</v>
      </c>
      <c r="E172" s="134">
        <f t="shared" si="11"/>
        <v>538</v>
      </c>
      <c r="F172" s="135">
        <f>Primary!G34</f>
        <v>1189</v>
      </c>
    </row>
    <row r="173" spans="1:6" ht="15">
      <c r="A173" s="134">
        <f t="shared" si="10"/>
        <v>202223</v>
      </c>
      <c r="B173" s="134" t="s">
        <v>166</v>
      </c>
      <c r="C173" s="134">
        <f>Primary!C35</f>
        <v>2163</v>
      </c>
      <c r="D173" s="134">
        <v>4</v>
      </c>
      <c r="E173" s="134">
        <f t="shared" si="11"/>
        <v>538</v>
      </c>
      <c r="F173" s="135">
        <f>Primary!G35</f>
        <v>1436</v>
      </c>
    </row>
    <row r="174" spans="1:6" ht="15">
      <c r="A174" s="134">
        <f t="shared" si="10"/>
        <v>202223</v>
      </c>
      <c r="B174" s="134" t="s">
        <v>166</v>
      </c>
      <c r="C174" s="134">
        <f>Primary!C36</f>
        <v>2165</v>
      </c>
      <c r="D174" s="134">
        <v>4</v>
      </c>
      <c r="E174" s="134">
        <f t="shared" si="11"/>
        <v>538</v>
      </c>
      <c r="F174" s="135">
        <f>Primary!G36</f>
        <v>1047</v>
      </c>
    </row>
    <row r="175" spans="1:6" ht="15">
      <c r="A175" s="134">
        <f t="shared" si="10"/>
        <v>202223</v>
      </c>
      <c r="B175" s="134" t="s">
        <v>166</v>
      </c>
      <c r="C175" s="134">
        <f>Primary!C37</f>
        <v>2178</v>
      </c>
      <c r="D175" s="134">
        <v>4</v>
      </c>
      <c r="E175" s="134">
        <f t="shared" si="11"/>
        <v>538</v>
      </c>
      <c r="F175" s="135">
        <f>Primary!G37</f>
        <v>2020</v>
      </c>
    </row>
    <row r="176" spans="1:6" ht="15">
      <c r="A176" s="134">
        <f t="shared" si="10"/>
        <v>202223</v>
      </c>
      <c r="B176" s="134" t="s">
        <v>166</v>
      </c>
      <c r="C176" s="134">
        <f>Primary!C38</f>
        <v>2179</v>
      </c>
      <c r="D176" s="134">
        <v>4</v>
      </c>
      <c r="E176" s="134">
        <f t="shared" si="11"/>
        <v>538</v>
      </c>
      <c r="F176" s="135">
        <f>Primary!G38</f>
        <v>1268</v>
      </c>
    </row>
    <row r="177" spans="1:6" ht="15">
      <c r="A177" s="134">
        <f t="shared" si="10"/>
        <v>202223</v>
      </c>
      <c r="B177" s="134" t="s">
        <v>166</v>
      </c>
      <c r="C177" s="134">
        <f>Primary!C39</f>
        <v>2181</v>
      </c>
      <c r="D177" s="134">
        <v>4</v>
      </c>
      <c r="E177" s="134">
        <f t="shared" si="11"/>
        <v>538</v>
      </c>
      <c r="F177" s="135">
        <f>Primary!G39</f>
        <v>2801</v>
      </c>
    </row>
    <row r="178" spans="1:6" ht="15">
      <c r="A178" s="134">
        <f t="shared" si="10"/>
        <v>202223</v>
      </c>
      <c r="B178" s="134" t="s">
        <v>166</v>
      </c>
      <c r="C178" s="134">
        <f>Primary!C40</f>
        <v>2182</v>
      </c>
      <c r="D178" s="134">
        <v>4</v>
      </c>
      <c r="E178" s="134">
        <f t="shared" si="11"/>
        <v>538</v>
      </c>
      <c r="F178" s="135">
        <f>Primary!G40</f>
        <v>3054</v>
      </c>
    </row>
    <row r="179" spans="1:6" ht="15">
      <c r="A179" s="134">
        <f t="shared" si="10"/>
        <v>202223</v>
      </c>
      <c r="B179" s="134" t="s">
        <v>166</v>
      </c>
      <c r="C179" s="134">
        <f>Primary!C41</f>
        <v>2184</v>
      </c>
      <c r="D179" s="134">
        <v>4</v>
      </c>
      <c r="E179" s="134">
        <f t="shared" si="11"/>
        <v>538</v>
      </c>
      <c r="F179" s="135">
        <f>Primary!G41</f>
        <v>1162</v>
      </c>
    </row>
    <row r="180" spans="1:6" ht="15">
      <c r="A180" s="134">
        <f t="shared" si="10"/>
        <v>202223</v>
      </c>
      <c r="B180" s="134" t="s">
        <v>166</v>
      </c>
      <c r="C180" s="134">
        <f>Primary!C42</f>
        <v>2185</v>
      </c>
      <c r="D180" s="134">
        <v>4</v>
      </c>
      <c r="E180" s="134">
        <f t="shared" si="11"/>
        <v>538</v>
      </c>
      <c r="F180" s="135">
        <f>Primary!G42</f>
        <v>2216</v>
      </c>
    </row>
    <row r="181" spans="1:6" ht="15">
      <c r="A181" s="134">
        <f t="shared" si="10"/>
        <v>202223</v>
      </c>
      <c r="B181" s="134" t="s">
        <v>166</v>
      </c>
      <c r="C181" s="134">
        <f>Primary!C43</f>
        <v>2186</v>
      </c>
      <c r="D181" s="134">
        <v>4</v>
      </c>
      <c r="E181" s="134">
        <f t="shared" si="11"/>
        <v>538</v>
      </c>
      <c r="F181" s="135">
        <f>Primary!G43</f>
        <v>1765</v>
      </c>
    </row>
    <row r="182" spans="1:6" ht="15">
      <c r="A182" s="134">
        <f t="shared" si="10"/>
        <v>202223</v>
      </c>
      <c r="B182" s="134" t="s">
        <v>166</v>
      </c>
      <c r="C182" s="134">
        <f>Primary!C44</f>
        <v>3037</v>
      </c>
      <c r="D182" s="134">
        <v>4</v>
      </c>
      <c r="E182" s="134">
        <f t="shared" si="11"/>
        <v>538</v>
      </c>
      <c r="F182" s="135">
        <f>Primary!G44</f>
        <v>769</v>
      </c>
    </row>
    <row r="183" spans="1:6" ht="15">
      <c r="A183" s="134">
        <f t="shared" si="10"/>
        <v>202223</v>
      </c>
      <c r="B183" s="134" t="s">
        <v>166</v>
      </c>
      <c r="C183" s="134">
        <f>Primary!C45</f>
        <v>3047</v>
      </c>
      <c r="D183" s="134">
        <v>4</v>
      </c>
      <c r="E183" s="134">
        <f t="shared" si="11"/>
        <v>538</v>
      </c>
      <c r="F183" s="135">
        <f>Primary!G45</f>
        <v>935</v>
      </c>
    </row>
    <row r="184" spans="1:6" ht="15">
      <c r="A184" s="134">
        <f t="shared" si="10"/>
        <v>202223</v>
      </c>
      <c r="B184" s="134" t="s">
        <v>166</v>
      </c>
      <c r="C184" s="134">
        <f>Primary!C46</f>
        <v>3057</v>
      </c>
      <c r="D184" s="134">
        <v>4</v>
      </c>
      <c r="E184" s="134">
        <f t="shared" si="11"/>
        <v>538</v>
      </c>
      <c r="F184" s="135">
        <f>Primary!G46</f>
        <v>1207</v>
      </c>
    </row>
    <row r="185" spans="1:6" ht="15">
      <c r="A185" s="134">
        <f t="shared" si="10"/>
        <v>202223</v>
      </c>
      <c r="B185" s="134" t="s">
        <v>166</v>
      </c>
      <c r="C185" s="134">
        <f>Primary!C47</f>
        <v>3320</v>
      </c>
      <c r="D185" s="134">
        <v>4</v>
      </c>
      <c r="E185" s="134">
        <f t="shared" si="11"/>
        <v>538</v>
      </c>
      <c r="F185" s="135">
        <f>Primary!G47</f>
        <v>1069</v>
      </c>
    </row>
    <row r="186" spans="1:6" ht="15">
      <c r="A186" s="134">
        <f t="shared" si="10"/>
        <v>202223</v>
      </c>
      <c r="B186" s="134" t="s">
        <v>166</v>
      </c>
      <c r="C186" s="134">
        <f>Primary!C48</f>
        <v>3321</v>
      </c>
      <c r="D186" s="134">
        <v>4</v>
      </c>
      <c r="E186" s="134">
        <f t="shared" si="11"/>
        <v>538</v>
      </c>
      <c r="F186" s="135">
        <f>Primary!G48</f>
        <v>821</v>
      </c>
    </row>
    <row r="187" spans="1:6" ht="15">
      <c r="A187" s="134">
        <f t="shared" si="10"/>
        <v>202223</v>
      </c>
      <c r="B187" s="134" t="s">
        <v>166</v>
      </c>
      <c r="C187" s="134">
        <f>Primary!C49</f>
        <v>3363</v>
      </c>
      <c r="D187" s="134">
        <v>4</v>
      </c>
      <c r="E187" s="134">
        <f t="shared" si="11"/>
        <v>538</v>
      </c>
      <c r="F187" s="135">
        <f>Primary!G49</f>
        <v>1048</v>
      </c>
    </row>
    <row r="188" spans="1:6" ht="15">
      <c r="A188" s="134">
        <f t="shared" si="10"/>
        <v>202223</v>
      </c>
      <c r="B188" s="134" t="s">
        <v>166</v>
      </c>
      <c r="C188" s="134">
        <f>Primary!C50</f>
        <v>3364</v>
      </c>
      <c r="D188" s="134">
        <v>4</v>
      </c>
      <c r="E188" s="134">
        <f t="shared" si="11"/>
        <v>538</v>
      </c>
      <c r="F188" s="135">
        <f>Primary!G50</f>
        <v>1089</v>
      </c>
    </row>
    <row r="189" spans="1:6" ht="15">
      <c r="A189" s="134">
        <f t="shared" si="10"/>
        <v>202223</v>
      </c>
      <c r="B189" s="134" t="s">
        <v>166</v>
      </c>
      <c r="C189" s="134">
        <f>Primary!C51</f>
        <v>3365</v>
      </c>
      <c r="D189" s="134">
        <v>4</v>
      </c>
      <c r="E189" s="134">
        <f t="shared" si="11"/>
        <v>538</v>
      </c>
      <c r="F189" s="135">
        <f>Primary!G51</f>
        <v>1104</v>
      </c>
    </row>
    <row r="190" spans="1:6" ht="15">
      <c r="A190" s="134">
        <f t="shared" si="10"/>
        <v>202223</v>
      </c>
      <c r="B190" s="134" t="s">
        <v>166</v>
      </c>
      <c r="C190" s="134">
        <f>Primary!C52</f>
        <v>3367</v>
      </c>
      <c r="D190" s="134">
        <v>4</v>
      </c>
      <c r="E190" s="134">
        <f t="shared" si="11"/>
        <v>538</v>
      </c>
      <c r="F190" s="135">
        <f>Primary!G52</f>
        <v>1087</v>
      </c>
    </row>
    <row r="191" spans="1:6" ht="15">
      <c r="A191" s="134">
        <f t="shared" si="10"/>
        <v>202223</v>
      </c>
      <c r="B191" s="134" t="s">
        <v>166</v>
      </c>
      <c r="C191" s="134">
        <f>Primary!C53</f>
        <v>3368</v>
      </c>
      <c r="D191" s="134">
        <v>4</v>
      </c>
      <c r="E191" s="134">
        <f t="shared" si="11"/>
        <v>538</v>
      </c>
      <c r="F191" s="135">
        <f>Primary!G53</f>
        <v>1207</v>
      </c>
    </row>
    <row r="192" spans="1:6" ht="15">
      <c r="A192" s="134">
        <f t="shared" si="10"/>
        <v>202223</v>
      </c>
      <c r="B192" s="134" t="s">
        <v>166</v>
      </c>
      <c r="C192" s="134">
        <f>Primary!C54</f>
        <v>3372</v>
      </c>
      <c r="D192" s="134">
        <v>4</v>
      </c>
      <c r="E192" s="134">
        <f t="shared" si="11"/>
        <v>538</v>
      </c>
      <c r="F192" s="135">
        <f>Primary!G54</f>
        <v>1105</v>
      </c>
    </row>
    <row r="193" spans="1:6" ht="15">
      <c r="A193" s="134">
        <f t="shared" si="10"/>
        <v>202223</v>
      </c>
      <c r="B193" s="134" t="s">
        <v>166</v>
      </c>
      <c r="C193" s="134">
        <f>Primary!C55</f>
        <v>3373</v>
      </c>
      <c r="D193" s="134">
        <v>4</v>
      </c>
      <c r="E193" s="134">
        <f t="shared" si="11"/>
        <v>538</v>
      </c>
      <c r="F193" s="135">
        <f>Primary!G55</f>
        <v>1578</v>
      </c>
    </row>
    <row r="194" spans="1:6" ht="15">
      <c r="A194" s="134">
        <f aca="true" t="shared" si="12" ref="A194:A217">Year</f>
        <v>202223</v>
      </c>
      <c r="B194" s="134" t="s">
        <v>166</v>
      </c>
      <c r="C194" s="134">
        <f>Primary!C12</f>
        <v>2109</v>
      </c>
      <c r="D194" s="134">
        <v>5</v>
      </c>
      <c r="E194" s="134">
        <f aca="true" t="shared" si="13" ref="E194:E218">Authcode</f>
        <v>538</v>
      </c>
      <c r="F194" s="134">
        <f>Primary!H12</f>
        <v>165</v>
      </c>
    </row>
    <row r="195" spans="1:6" ht="15">
      <c r="A195" s="134">
        <f t="shared" si="12"/>
        <v>202223</v>
      </c>
      <c r="B195" s="134" t="s">
        <v>166</v>
      </c>
      <c r="C195" s="134">
        <f>Primary!C13</f>
        <v>2111</v>
      </c>
      <c r="D195" s="134">
        <v>5</v>
      </c>
      <c r="E195" s="134">
        <f t="shared" si="13"/>
        <v>538</v>
      </c>
      <c r="F195" s="134">
        <f>Primary!H13</f>
        <v>113</v>
      </c>
    </row>
    <row r="196" spans="1:6" ht="15">
      <c r="A196" s="134">
        <f t="shared" si="12"/>
        <v>202223</v>
      </c>
      <c r="B196" s="134" t="s">
        <v>166</v>
      </c>
      <c r="C196" s="134">
        <f>Primary!C14</f>
        <v>2114</v>
      </c>
      <c r="D196" s="134">
        <v>5</v>
      </c>
      <c r="E196" s="134">
        <f t="shared" si="13"/>
        <v>538</v>
      </c>
      <c r="F196" s="134">
        <f>Primary!H14</f>
        <v>135</v>
      </c>
    </row>
    <row r="197" spans="1:6" ht="15">
      <c r="A197" s="134">
        <f t="shared" si="12"/>
        <v>202223</v>
      </c>
      <c r="B197" s="134" t="s">
        <v>166</v>
      </c>
      <c r="C197" s="134">
        <f>Primary!C15</f>
        <v>2115</v>
      </c>
      <c r="D197" s="134">
        <v>5</v>
      </c>
      <c r="E197" s="134">
        <f t="shared" si="13"/>
        <v>538</v>
      </c>
      <c r="F197" s="134">
        <f>Primary!H15</f>
        <v>80</v>
      </c>
    </row>
    <row r="198" spans="1:6" ht="15">
      <c r="A198" s="134">
        <f t="shared" si="12"/>
        <v>202223</v>
      </c>
      <c r="B198" s="134" t="s">
        <v>166</v>
      </c>
      <c r="C198" s="134">
        <f>Primary!C16</f>
        <v>2117</v>
      </c>
      <c r="D198" s="134">
        <v>5</v>
      </c>
      <c r="E198" s="134">
        <f t="shared" si="13"/>
        <v>538</v>
      </c>
      <c r="F198" s="134">
        <f>Primary!H16</f>
        <v>76</v>
      </c>
    </row>
    <row r="199" spans="1:6" ht="15">
      <c r="A199" s="134">
        <f t="shared" si="12"/>
        <v>202223</v>
      </c>
      <c r="B199" s="134" t="s">
        <v>166</v>
      </c>
      <c r="C199" s="134">
        <f>Primary!C17</f>
        <v>2118</v>
      </c>
      <c r="D199" s="134">
        <v>5</v>
      </c>
      <c r="E199" s="134">
        <f t="shared" si="13"/>
        <v>538</v>
      </c>
      <c r="F199" s="134">
        <f>Primary!H17</f>
        <v>82</v>
      </c>
    </row>
    <row r="200" spans="1:6" ht="15">
      <c r="A200" s="134">
        <f t="shared" si="12"/>
        <v>202223</v>
      </c>
      <c r="B200" s="134" t="s">
        <v>166</v>
      </c>
      <c r="C200" s="134">
        <f>Primary!C18</f>
        <v>2120</v>
      </c>
      <c r="D200" s="134">
        <v>5</v>
      </c>
      <c r="E200" s="134">
        <f t="shared" si="13"/>
        <v>538</v>
      </c>
      <c r="F200" s="134">
        <f>Primary!H18</f>
        <v>190</v>
      </c>
    </row>
    <row r="201" spans="1:6" ht="15">
      <c r="A201" s="134">
        <f t="shared" si="12"/>
        <v>202223</v>
      </c>
      <c r="B201" s="134" t="s">
        <v>166</v>
      </c>
      <c r="C201" s="134">
        <f>Primary!C19</f>
        <v>2122</v>
      </c>
      <c r="D201" s="134">
        <v>5</v>
      </c>
      <c r="E201" s="134">
        <f t="shared" si="13"/>
        <v>538</v>
      </c>
      <c r="F201" s="134">
        <f>Primary!H19</f>
        <v>156</v>
      </c>
    </row>
    <row r="202" spans="1:6" ht="15">
      <c r="A202" s="134">
        <f t="shared" si="12"/>
        <v>202223</v>
      </c>
      <c r="B202" s="134" t="s">
        <v>166</v>
      </c>
      <c r="C202" s="134">
        <f>Primary!C20</f>
        <v>2124</v>
      </c>
      <c r="D202" s="134">
        <v>5</v>
      </c>
      <c r="E202" s="134">
        <f t="shared" si="13"/>
        <v>538</v>
      </c>
      <c r="F202" s="134">
        <f>Primary!H20</f>
        <v>236</v>
      </c>
    </row>
    <row r="203" spans="1:6" ht="15">
      <c r="A203" s="134">
        <f t="shared" si="12"/>
        <v>202223</v>
      </c>
      <c r="B203" s="134" t="s">
        <v>166</v>
      </c>
      <c r="C203" s="134">
        <f>Primary!C21</f>
        <v>2126</v>
      </c>
      <c r="D203" s="134">
        <v>5</v>
      </c>
      <c r="E203" s="134">
        <f t="shared" si="13"/>
        <v>538</v>
      </c>
      <c r="F203" s="134">
        <f>Primary!H21</f>
        <v>52</v>
      </c>
    </row>
    <row r="204" spans="1:6" ht="15">
      <c r="A204" s="134">
        <f t="shared" si="12"/>
        <v>202223</v>
      </c>
      <c r="B204" s="134" t="s">
        <v>166</v>
      </c>
      <c r="C204" s="134">
        <f>Primary!C22</f>
        <v>2127</v>
      </c>
      <c r="D204" s="134">
        <v>5</v>
      </c>
      <c r="E204" s="134">
        <f t="shared" si="13"/>
        <v>538</v>
      </c>
      <c r="F204" s="134">
        <f>Primary!H22</f>
        <v>96</v>
      </c>
    </row>
    <row r="205" spans="1:6" ht="15">
      <c r="A205" s="134">
        <f t="shared" si="12"/>
        <v>202223</v>
      </c>
      <c r="B205" s="134" t="s">
        <v>166</v>
      </c>
      <c r="C205" s="134">
        <f>Primary!C23</f>
        <v>2128</v>
      </c>
      <c r="D205" s="134">
        <v>5</v>
      </c>
      <c r="E205" s="134">
        <f t="shared" si="13"/>
        <v>538</v>
      </c>
      <c r="F205" s="134">
        <f>Primary!H23</f>
        <v>14</v>
      </c>
    </row>
    <row r="206" spans="1:6" ht="15">
      <c r="A206" s="134">
        <f t="shared" si="12"/>
        <v>202223</v>
      </c>
      <c r="B206" s="134" t="s">
        <v>166</v>
      </c>
      <c r="C206" s="134">
        <f>Primary!C24</f>
        <v>2131</v>
      </c>
      <c r="D206" s="134">
        <v>5</v>
      </c>
      <c r="E206" s="134">
        <f t="shared" si="13"/>
        <v>538</v>
      </c>
      <c r="F206" s="134">
        <f>Primary!H24</f>
        <v>44</v>
      </c>
    </row>
    <row r="207" spans="1:6" ht="15">
      <c r="A207" s="134">
        <f t="shared" si="12"/>
        <v>202223</v>
      </c>
      <c r="B207" s="134" t="s">
        <v>166</v>
      </c>
      <c r="C207" s="134">
        <f>Primary!C25</f>
        <v>2133</v>
      </c>
      <c r="D207" s="134">
        <v>5</v>
      </c>
      <c r="E207" s="134">
        <f t="shared" si="13"/>
        <v>538</v>
      </c>
      <c r="F207" s="134">
        <f>Primary!H25</f>
        <v>77</v>
      </c>
    </row>
    <row r="208" spans="1:6" ht="15">
      <c r="A208" s="134">
        <f t="shared" si="12"/>
        <v>202223</v>
      </c>
      <c r="B208" s="134" t="s">
        <v>166</v>
      </c>
      <c r="C208" s="134">
        <f>Primary!C26</f>
        <v>2136</v>
      </c>
      <c r="D208" s="134">
        <v>5</v>
      </c>
      <c r="E208" s="134">
        <f t="shared" si="13"/>
        <v>538</v>
      </c>
      <c r="F208" s="134">
        <f>Primary!H26</f>
        <v>188</v>
      </c>
    </row>
    <row r="209" spans="1:6" ht="15">
      <c r="A209" s="134">
        <f t="shared" si="12"/>
        <v>202223</v>
      </c>
      <c r="B209" s="134" t="s">
        <v>166</v>
      </c>
      <c r="C209" s="134">
        <f>Primary!C27</f>
        <v>2138</v>
      </c>
      <c r="D209" s="134">
        <v>5</v>
      </c>
      <c r="E209" s="134">
        <f t="shared" si="13"/>
        <v>538</v>
      </c>
      <c r="F209" s="134">
        <f>Primary!H27</f>
        <v>258</v>
      </c>
    </row>
    <row r="210" spans="1:6" ht="15">
      <c r="A210" s="134">
        <f t="shared" si="12"/>
        <v>202223</v>
      </c>
      <c r="B210" s="134" t="s">
        <v>166</v>
      </c>
      <c r="C210" s="134">
        <f>Primary!C28</f>
        <v>2144</v>
      </c>
      <c r="D210" s="134">
        <v>5</v>
      </c>
      <c r="E210" s="134">
        <f t="shared" si="13"/>
        <v>538</v>
      </c>
      <c r="F210" s="134">
        <f>Primary!H28</f>
        <v>149</v>
      </c>
    </row>
    <row r="211" spans="1:6" ht="15">
      <c r="A211" s="134">
        <f t="shared" si="12"/>
        <v>202223</v>
      </c>
      <c r="B211" s="134" t="s">
        <v>166</v>
      </c>
      <c r="C211" s="134">
        <f>Primary!C29</f>
        <v>2146</v>
      </c>
      <c r="D211" s="134">
        <v>5</v>
      </c>
      <c r="E211" s="134">
        <f t="shared" si="13"/>
        <v>538</v>
      </c>
      <c r="F211" s="134">
        <f>Primary!H29</f>
        <v>147</v>
      </c>
    </row>
    <row r="212" spans="1:6" ht="15">
      <c r="A212" s="134">
        <f t="shared" si="12"/>
        <v>202223</v>
      </c>
      <c r="B212" s="134" t="s">
        <v>166</v>
      </c>
      <c r="C212" s="134">
        <f>Primary!C30</f>
        <v>2148</v>
      </c>
      <c r="D212" s="134">
        <v>5</v>
      </c>
      <c r="E212" s="134">
        <f t="shared" si="13"/>
        <v>538</v>
      </c>
      <c r="F212" s="134">
        <f>Primary!H30</f>
        <v>233</v>
      </c>
    </row>
    <row r="213" spans="1:6" ht="15">
      <c r="A213" s="134">
        <f t="shared" si="12"/>
        <v>202223</v>
      </c>
      <c r="B213" s="134" t="s">
        <v>166</v>
      </c>
      <c r="C213" s="134">
        <f>Primary!C31</f>
        <v>2149</v>
      </c>
      <c r="D213" s="134">
        <v>5</v>
      </c>
      <c r="E213" s="134">
        <f t="shared" si="13"/>
        <v>538</v>
      </c>
      <c r="F213" s="134">
        <f>Primary!H31</f>
        <v>80</v>
      </c>
    </row>
    <row r="214" spans="1:6" ht="15">
      <c r="A214" s="134">
        <f t="shared" si="12"/>
        <v>202223</v>
      </c>
      <c r="B214" s="134" t="s">
        <v>166</v>
      </c>
      <c r="C214" s="134">
        <f>Primary!C32</f>
        <v>2151</v>
      </c>
      <c r="D214" s="134">
        <v>5</v>
      </c>
      <c r="E214" s="134">
        <f t="shared" si="13"/>
        <v>538</v>
      </c>
      <c r="F214" s="134">
        <f>Primary!H32</f>
        <v>148</v>
      </c>
    </row>
    <row r="215" spans="1:6" ht="15">
      <c r="A215" s="134">
        <f t="shared" si="12"/>
        <v>202223</v>
      </c>
      <c r="B215" s="134" t="s">
        <v>166</v>
      </c>
      <c r="C215" s="134">
        <f>Primary!C33</f>
        <v>2152</v>
      </c>
      <c r="D215" s="134">
        <v>5</v>
      </c>
      <c r="E215" s="134">
        <f t="shared" si="13"/>
        <v>538</v>
      </c>
      <c r="F215" s="134">
        <f>Primary!H33</f>
        <v>108</v>
      </c>
    </row>
    <row r="216" spans="1:6" ht="15">
      <c r="A216" s="134">
        <f t="shared" si="12"/>
        <v>202223</v>
      </c>
      <c r="B216" s="134" t="s">
        <v>166</v>
      </c>
      <c r="C216" s="134">
        <f>Primary!C34</f>
        <v>2156</v>
      </c>
      <c r="D216" s="134">
        <v>5</v>
      </c>
      <c r="E216" s="134">
        <f t="shared" si="13"/>
        <v>538</v>
      </c>
      <c r="F216" s="134">
        <f>Primary!H34</f>
        <v>216</v>
      </c>
    </row>
    <row r="217" spans="1:6" ht="15">
      <c r="A217" s="134">
        <f t="shared" si="12"/>
        <v>202223</v>
      </c>
      <c r="B217" s="134" t="s">
        <v>166</v>
      </c>
      <c r="C217" s="134">
        <f>Primary!C35</f>
        <v>2163</v>
      </c>
      <c r="D217" s="134">
        <v>5</v>
      </c>
      <c r="E217" s="134">
        <f t="shared" si="13"/>
        <v>538</v>
      </c>
      <c r="F217" s="134">
        <f>Primary!H35</f>
        <v>153</v>
      </c>
    </row>
    <row r="218" spans="1:6" ht="15">
      <c r="A218" s="134">
        <f aca="true" t="shared" si="14" ref="A218:A237">Year</f>
        <v>202223</v>
      </c>
      <c r="B218" s="134" t="s">
        <v>166</v>
      </c>
      <c r="C218" s="134">
        <f>Primary!C36</f>
        <v>2165</v>
      </c>
      <c r="D218" s="134">
        <v>5</v>
      </c>
      <c r="E218" s="134">
        <f t="shared" si="13"/>
        <v>538</v>
      </c>
      <c r="F218" s="134">
        <f>Primary!H36</f>
        <v>99</v>
      </c>
    </row>
    <row r="219" spans="1:6" ht="15">
      <c r="A219" s="134">
        <f t="shared" si="14"/>
        <v>202223</v>
      </c>
      <c r="B219" s="134" t="s">
        <v>166</v>
      </c>
      <c r="C219" s="134">
        <f>Primary!C37</f>
        <v>2178</v>
      </c>
      <c r="D219" s="134">
        <v>5</v>
      </c>
      <c r="E219" s="134">
        <f aca="true" t="shared" si="15" ref="E219:E237">Authcode</f>
        <v>538</v>
      </c>
      <c r="F219" s="134">
        <f>Primary!H37</f>
        <v>232</v>
      </c>
    </row>
    <row r="220" spans="1:6" ht="15">
      <c r="A220" s="134">
        <f t="shared" si="14"/>
        <v>202223</v>
      </c>
      <c r="B220" s="134" t="s">
        <v>166</v>
      </c>
      <c r="C220" s="134">
        <f>Primary!C38</f>
        <v>2179</v>
      </c>
      <c r="D220" s="134">
        <v>5</v>
      </c>
      <c r="E220" s="134">
        <f t="shared" si="15"/>
        <v>538</v>
      </c>
      <c r="F220" s="134">
        <f>Primary!H38</f>
        <v>208</v>
      </c>
    </row>
    <row r="221" spans="1:6" ht="15">
      <c r="A221" s="134">
        <f t="shared" si="14"/>
        <v>202223</v>
      </c>
      <c r="B221" s="134" t="s">
        <v>166</v>
      </c>
      <c r="C221" s="134">
        <f>Primary!C39</f>
        <v>2181</v>
      </c>
      <c r="D221" s="134">
        <v>5</v>
      </c>
      <c r="E221" s="134">
        <f t="shared" si="15"/>
        <v>538</v>
      </c>
      <c r="F221" s="134">
        <f>Primary!H39</f>
        <v>210</v>
      </c>
    </row>
    <row r="222" spans="1:6" ht="15">
      <c r="A222" s="134">
        <f t="shared" si="14"/>
        <v>202223</v>
      </c>
      <c r="B222" s="134" t="s">
        <v>166</v>
      </c>
      <c r="C222" s="134">
        <f>Primary!C40</f>
        <v>2182</v>
      </c>
      <c r="D222" s="134">
        <v>5</v>
      </c>
      <c r="E222" s="134">
        <f t="shared" si="15"/>
        <v>538</v>
      </c>
      <c r="F222" s="134">
        <f>Primary!H40</f>
        <v>0</v>
      </c>
    </row>
    <row r="223" spans="1:6" ht="15">
      <c r="A223" s="134">
        <f t="shared" si="14"/>
        <v>202223</v>
      </c>
      <c r="B223" s="134" t="s">
        <v>166</v>
      </c>
      <c r="C223" s="134">
        <f>Primary!C41</f>
        <v>2184</v>
      </c>
      <c r="D223" s="134">
        <v>5</v>
      </c>
      <c r="E223" s="134">
        <f t="shared" si="15"/>
        <v>538</v>
      </c>
      <c r="F223" s="134">
        <f>Primary!H41</f>
        <v>134</v>
      </c>
    </row>
    <row r="224" spans="1:6" ht="15">
      <c r="A224" s="134">
        <f t="shared" si="14"/>
        <v>202223</v>
      </c>
      <c r="B224" s="134" t="s">
        <v>166</v>
      </c>
      <c r="C224" s="134">
        <f>Primary!C42</f>
        <v>2185</v>
      </c>
      <c r="D224" s="134">
        <v>5</v>
      </c>
      <c r="E224" s="134">
        <f t="shared" si="15"/>
        <v>538</v>
      </c>
      <c r="F224" s="134">
        <f>Primary!H42</f>
        <v>166</v>
      </c>
    </row>
    <row r="225" spans="1:6" ht="15">
      <c r="A225" s="134">
        <f t="shared" si="14"/>
        <v>202223</v>
      </c>
      <c r="B225" s="134" t="s">
        <v>166</v>
      </c>
      <c r="C225" s="134">
        <f>Primary!C43</f>
        <v>2186</v>
      </c>
      <c r="D225" s="134">
        <v>5</v>
      </c>
      <c r="E225" s="134">
        <f t="shared" si="15"/>
        <v>538</v>
      </c>
      <c r="F225" s="134">
        <f>Primary!H43</f>
        <v>389</v>
      </c>
    </row>
    <row r="226" spans="1:6" ht="15">
      <c r="A226" s="134">
        <f t="shared" si="14"/>
        <v>202223</v>
      </c>
      <c r="B226" s="134" t="s">
        <v>166</v>
      </c>
      <c r="C226" s="134">
        <f>Primary!C44</f>
        <v>3037</v>
      </c>
      <c r="D226" s="134">
        <v>5</v>
      </c>
      <c r="E226" s="134">
        <f t="shared" si="15"/>
        <v>538</v>
      </c>
      <c r="F226" s="134">
        <f>Primary!H44</f>
        <v>115</v>
      </c>
    </row>
    <row r="227" spans="1:6" ht="15">
      <c r="A227" s="134">
        <f t="shared" si="14"/>
        <v>202223</v>
      </c>
      <c r="B227" s="134" t="s">
        <v>166</v>
      </c>
      <c r="C227" s="134">
        <f>Primary!C45</f>
        <v>3047</v>
      </c>
      <c r="D227" s="134">
        <v>5</v>
      </c>
      <c r="E227" s="134">
        <f t="shared" si="15"/>
        <v>538</v>
      </c>
      <c r="F227" s="134">
        <f>Primary!H45</f>
        <v>87</v>
      </c>
    </row>
    <row r="228" spans="1:6" ht="15">
      <c r="A228" s="134">
        <f t="shared" si="14"/>
        <v>202223</v>
      </c>
      <c r="B228" s="134" t="s">
        <v>166</v>
      </c>
      <c r="C228" s="134">
        <f>Primary!C46</f>
        <v>3057</v>
      </c>
      <c r="D228" s="134">
        <v>5</v>
      </c>
      <c r="E228" s="134">
        <f t="shared" si="15"/>
        <v>538</v>
      </c>
      <c r="F228" s="134">
        <f>Primary!H46</f>
        <v>129</v>
      </c>
    </row>
    <row r="229" spans="1:6" ht="15">
      <c r="A229" s="134">
        <f t="shared" si="14"/>
        <v>202223</v>
      </c>
      <c r="B229" s="134" t="s">
        <v>166</v>
      </c>
      <c r="C229" s="134">
        <f>Primary!C47</f>
        <v>3320</v>
      </c>
      <c r="D229" s="134">
        <v>5</v>
      </c>
      <c r="E229" s="134">
        <f t="shared" si="15"/>
        <v>538</v>
      </c>
      <c r="F229" s="134">
        <f>Primary!H47</f>
        <v>174</v>
      </c>
    </row>
    <row r="230" spans="1:6" ht="15">
      <c r="A230" s="134">
        <f t="shared" si="14"/>
        <v>202223</v>
      </c>
      <c r="B230" s="134" t="s">
        <v>166</v>
      </c>
      <c r="C230" s="134">
        <f>Primary!C48</f>
        <v>3321</v>
      </c>
      <c r="D230" s="134">
        <v>5</v>
      </c>
      <c r="E230" s="134">
        <f t="shared" si="15"/>
        <v>538</v>
      </c>
      <c r="F230" s="134">
        <f>Primary!H48</f>
        <v>239</v>
      </c>
    </row>
    <row r="231" spans="1:6" ht="15">
      <c r="A231" s="134">
        <f t="shared" si="14"/>
        <v>202223</v>
      </c>
      <c r="B231" s="134" t="s">
        <v>166</v>
      </c>
      <c r="C231" s="134">
        <f>Primary!C49</f>
        <v>3363</v>
      </c>
      <c r="D231" s="134">
        <v>5</v>
      </c>
      <c r="E231" s="134">
        <f t="shared" si="15"/>
        <v>538</v>
      </c>
      <c r="F231" s="134">
        <f>Primary!H49</f>
        <v>67</v>
      </c>
    </row>
    <row r="232" spans="1:6" ht="15">
      <c r="A232" s="134">
        <f t="shared" si="14"/>
        <v>202223</v>
      </c>
      <c r="B232" s="134" t="s">
        <v>166</v>
      </c>
      <c r="C232" s="134">
        <f>Primary!C50</f>
        <v>3364</v>
      </c>
      <c r="D232" s="134">
        <v>5</v>
      </c>
      <c r="E232" s="134">
        <f t="shared" si="15"/>
        <v>538</v>
      </c>
      <c r="F232" s="134">
        <f>Primary!H50</f>
        <v>176</v>
      </c>
    </row>
    <row r="233" spans="1:6" ht="15">
      <c r="A233" s="134">
        <f t="shared" si="14"/>
        <v>202223</v>
      </c>
      <c r="B233" s="134" t="s">
        <v>166</v>
      </c>
      <c r="C233" s="134">
        <f>Primary!C51</f>
        <v>3365</v>
      </c>
      <c r="D233" s="134">
        <v>5</v>
      </c>
      <c r="E233" s="134">
        <f t="shared" si="15"/>
        <v>538</v>
      </c>
      <c r="F233" s="134">
        <f>Primary!H51</f>
        <v>151</v>
      </c>
    </row>
    <row r="234" spans="1:6" ht="15">
      <c r="A234" s="134">
        <f t="shared" si="14"/>
        <v>202223</v>
      </c>
      <c r="B234" s="134" t="s">
        <v>166</v>
      </c>
      <c r="C234" s="134">
        <f>Primary!C52</f>
        <v>3367</v>
      </c>
      <c r="D234" s="134">
        <v>5</v>
      </c>
      <c r="E234" s="134">
        <f t="shared" si="15"/>
        <v>538</v>
      </c>
      <c r="F234" s="134">
        <f>Primary!H52</f>
        <v>9</v>
      </c>
    </row>
    <row r="235" spans="1:6" ht="15">
      <c r="A235" s="134">
        <f t="shared" si="14"/>
        <v>202223</v>
      </c>
      <c r="B235" s="134" t="s">
        <v>166</v>
      </c>
      <c r="C235" s="134">
        <f>Primary!C53</f>
        <v>3368</v>
      </c>
      <c r="D235" s="134">
        <v>5</v>
      </c>
      <c r="E235" s="134">
        <f t="shared" si="15"/>
        <v>538</v>
      </c>
      <c r="F235" s="134">
        <f>Primary!H53</f>
        <v>119</v>
      </c>
    </row>
    <row r="236" spans="1:6" ht="15">
      <c r="A236" s="134">
        <f t="shared" si="14"/>
        <v>202223</v>
      </c>
      <c r="B236" s="134" t="s">
        <v>166</v>
      </c>
      <c r="C236" s="134">
        <f>Primary!C54</f>
        <v>3372</v>
      </c>
      <c r="D236" s="134">
        <v>5</v>
      </c>
      <c r="E236" s="134">
        <f t="shared" si="15"/>
        <v>538</v>
      </c>
      <c r="F236" s="134">
        <f>Primary!H54</f>
        <v>153</v>
      </c>
    </row>
    <row r="237" spans="1:6" ht="15">
      <c r="A237" s="134">
        <f t="shared" si="14"/>
        <v>202223</v>
      </c>
      <c r="B237" s="134" t="s">
        <v>166</v>
      </c>
      <c r="C237" s="134">
        <f>Primary!C55</f>
        <v>3373</v>
      </c>
      <c r="D237" s="134">
        <v>5</v>
      </c>
      <c r="E237" s="134">
        <f t="shared" si="15"/>
        <v>538</v>
      </c>
      <c r="F237" s="134">
        <f>Primary!H55</f>
        <v>174</v>
      </c>
    </row>
    <row r="238" spans="1:6" ht="15">
      <c r="A238" s="134">
        <f>Year</f>
        <v>202223</v>
      </c>
      <c r="B238" s="134" t="s">
        <v>166</v>
      </c>
      <c r="C238" s="134">
        <f>Primary!C12</f>
        <v>2109</v>
      </c>
      <c r="D238" s="134">
        <v>6</v>
      </c>
      <c r="E238" s="134">
        <f>Authcode</f>
        <v>538</v>
      </c>
      <c r="F238" s="134">
        <f>Primary!I12</f>
        <v>57</v>
      </c>
    </row>
    <row r="239" spans="1:6" ht="15">
      <c r="A239" s="134">
        <f>Year</f>
        <v>202223</v>
      </c>
      <c r="B239" s="134" t="s">
        <v>166</v>
      </c>
      <c r="C239" s="134">
        <f>Primary!C13</f>
        <v>2111</v>
      </c>
      <c r="D239" s="134">
        <v>6</v>
      </c>
      <c r="E239" s="134">
        <f>Authcode</f>
        <v>538</v>
      </c>
      <c r="F239" s="134">
        <f>Primary!I13</f>
        <v>13</v>
      </c>
    </row>
    <row r="240" spans="1:6" ht="15">
      <c r="A240" s="134">
        <f aca="true" t="shared" si="16" ref="A240:A281">Year</f>
        <v>202223</v>
      </c>
      <c r="B240" s="134" t="s">
        <v>166</v>
      </c>
      <c r="C240" s="134">
        <f>Primary!C14</f>
        <v>2114</v>
      </c>
      <c r="D240" s="134">
        <v>6</v>
      </c>
      <c r="E240" s="134">
        <f>Authcode</f>
        <v>538</v>
      </c>
      <c r="F240" s="134">
        <f>Primary!I14</f>
        <v>194</v>
      </c>
    </row>
    <row r="241" spans="1:6" ht="15">
      <c r="A241" s="134">
        <f t="shared" si="16"/>
        <v>202223</v>
      </c>
      <c r="B241" s="134" t="s">
        <v>166</v>
      </c>
      <c r="C241" s="134">
        <f>Primary!C15</f>
        <v>2115</v>
      </c>
      <c r="D241" s="134">
        <v>6</v>
      </c>
      <c r="E241" s="134">
        <f aca="true" t="shared" si="17" ref="E241:E281">Authcode</f>
        <v>538</v>
      </c>
      <c r="F241" s="134">
        <f>Primary!I15</f>
        <v>-40</v>
      </c>
    </row>
    <row r="242" spans="1:6" ht="15">
      <c r="A242" s="134">
        <f t="shared" si="16"/>
        <v>202223</v>
      </c>
      <c r="B242" s="134" t="s">
        <v>166</v>
      </c>
      <c r="C242" s="134">
        <f>Primary!C16</f>
        <v>2117</v>
      </c>
      <c r="D242" s="134">
        <v>6</v>
      </c>
      <c r="E242" s="134">
        <f t="shared" si="17"/>
        <v>538</v>
      </c>
      <c r="F242" s="134">
        <f>Primary!I16</f>
        <v>-39</v>
      </c>
    </row>
    <row r="243" spans="1:6" ht="15">
      <c r="A243" s="134">
        <f t="shared" si="16"/>
        <v>202223</v>
      </c>
      <c r="B243" s="134" t="s">
        <v>166</v>
      </c>
      <c r="C243" s="134">
        <f>Primary!C17</f>
        <v>2118</v>
      </c>
      <c r="D243" s="134">
        <v>6</v>
      </c>
      <c r="E243" s="134">
        <f t="shared" si="17"/>
        <v>538</v>
      </c>
      <c r="F243" s="134">
        <f>Primary!I17</f>
        <v>-114</v>
      </c>
    </row>
    <row r="244" spans="1:6" ht="15">
      <c r="A244" s="134">
        <f t="shared" si="16"/>
        <v>202223</v>
      </c>
      <c r="B244" s="134" t="s">
        <v>166</v>
      </c>
      <c r="C244" s="134">
        <f>Primary!C18</f>
        <v>2120</v>
      </c>
      <c r="D244" s="134">
        <v>6</v>
      </c>
      <c r="E244" s="134">
        <f t="shared" si="17"/>
        <v>538</v>
      </c>
      <c r="F244" s="134">
        <f>Primary!I18</f>
        <v>133</v>
      </c>
    </row>
    <row r="245" spans="1:6" ht="15">
      <c r="A245" s="134">
        <f t="shared" si="16"/>
        <v>202223</v>
      </c>
      <c r="B245" s="134" t="s">
        <v>166</v>
      </c>
      <c r="C245" s="134">
        <f>Primary!C19</f>
        <v>2122</v>
      </c>
      <c r="D245" s="134">
        <v>6</v>
      </c>
      <c r="E245" s="134">
        <f t="shared" si="17"/>
        <v>538</v>
      </c>
      <c r="F245" s="134">
        <f>Primary!I19</f>
        <v>43</v>
      </c>
    </row>
    <row r="246" spans="1:6" ht="15">
      <c r="A246" s="134">
        <f t="shared" si="16"/>
        <v>202223</v>
      </c>
      <c r="B246" s="134" t="s">
        <v>166</v>
      </c>
      <c r="C246" s="134">
        <f>Primary!C20</f>
        <v>2124</v>
      </c>
      <c r="D246" s="134">
        <v>6</v>
      </c>
      <c r="E246" s="134">
        <f t="shared" si="17"/>
        <v>538</v>
      </c>
      <c r="F246" s="134">
        <f>Primary!I20</f>
        <v>116</v>
      </c>
    </row>
    <row r="247" spans="1:6" ht="15">
      <c r="A247" s="134">
        <f t="shared" si="16"/>
        <v>202223</v>
      </c>
      <c r="B247" s="134" t="s">
        <v>166</v>
      </c>
      <c r="C247" s="134">
        <f>Primary!C21</f>
        <v>2126</v>
      </c>
      <c r="D247" s="134">
        <v>6</v>
      </c>
      <c r="E247" s="134">
        <f t="shared" si="17"/>
        <v>538</v>
      </c>
      <c r="F247" s="134">
        <f>Primary!I21</f>
        <v>36</v>
      </c>
    </row>
    <row r="248" spans="1:6" ht="15">
      <c r="A248" s="134">
        <f t="shared" si="16"/>
        <v>202223</v>
      </c>
      <c r="B248" s="134" t="s">
        <v>166</v>
      </c>
      <c r="C248" s="134">
        <f>Primary!C22</f>
        <v>2127</v>
      </c>
      <c r="D248" s="134">
        <v>6</v>
      </c>
      <c r="E248" s="134">
        <f t="shared" si="17"/>
        <v>538</v>
      </c>
      <c r="F248" s="134">
        <f>Primary!I22</f>
        <v>86</v>
      </c>
    </row>
    <row r="249" spans="1:6" ht="15">
      <c r="A249" s="134">
        <f t="shared" si="16"/>
        <v>202223</v>
      </c>
      <c r="B249" s="134" t="s">
        <v>166</v>
      </c>
      <c r="C249" s="134">
        <f>Primary!C23</f>
        <v>2128</v>
      </c>
      <c r="D249" s="134">
        <v>6</v>
      </c>
      <c r="E249" s="134">
        <f t="shared" si="17"/>
        <v>538</v>
      </c>
      <c r="F249" s="134">
        <f>Primary!I23</f>
        <v>14</v>
      </c>
    </row>
    <row r="250" spans="1:6" ht="15">
      <c r="A250" s="134">
        <f t="shared" si="16"/>
        <v>202223</v>
      </c>
      <c r="B250" s="134" t="s">
        <v>166</v>
      </c>
      <c r="C250" s="134">
        <f>Primary!C24</f>
        <v>2131</v>
      </c>
      <c r="D250" s="134">
        <v>6</v>
      </c>
      <c r="E250" s="134">
        <f t="shared" si="17"/>
        <v>538</v>
      </c>
      <c r="F250" s="134">
        <f>Primary!I24</f>
        <v>-6</v>
      </c>
    </row>
    <row r="251" spans="1:6" ht="15">
      <c r="A251" s="134">
        <f t="shared" si="16"/>
        <v>202223</v>
      </c>
      <c r="B251" s="134" t="s">
        <v>166</v>
      </c>
      <c r="C251" s="134">
        <f>Primary!C25</f>
        <v>2133</v>
      </c>
      <c r="D251" s="134">
        <v>6</v>
      </c>
      <c r="E251" s="134">
        <f t="shared" si="17"/>
        <v>538</v>
      </c>
      <c r="F251" s="134">
        <f>Primary!I25</f>
        <v>-38</v>
      </c>
    </row>
    <row r="252" spans="1:6" ht="15">
      <c r="A252" s="134">
        <f t="shared" si="16"/>
        <v>202223</v>
      </c>
      <c r="B252" s="134" t="s">
        <v>166</v>
      </c>
      <c r="C252" s="134">
        <f>Primary!C26</f>
        <v>2136</v>
      </c>
      <c r="D252" s="134">
        <v>6</v>
      </c>
      <c r="E252" s="134">
        <f t="shared" si="17"/>
        <v>538</v>
      </c>
      <c r="F252" s="134">
        <f>Primary!I26</f>
        <v>157</v>
      </c>
    </row>
    <row r="253" spans="1:6" ht="15">
      <c r="A253" s="134">
        <f t="shared" si="16"/>
        <v>202223</v>
      </c>
      <c r="B253" s="134" t="s">
        <v>166</v>
      </c>
      <c r="C253" s="134">
        <f>Primary!C27</f>
        <v>2138</v>
      </c>
      <c r="D253" s="134">
        <v>6</v>
      </c>
      <c r="E253" s="134">
        <f t="shared" si="17"/>
        <v>538</v>
      </c>
      <c r="F253" s="134">
        <f>Primary!I27</f>
        <v>62</v>
      </c>
    </row>
    <row r="254" spans="1:6" ht="15">
      <c r="A254" s="134">
        <f t="shared" si="16"/>
        <v>202223</v>
      </c>
      <c r="B254" s="134" t="s">
        <v>166</v>
      </c>
      <c r="C254" s="134">
        <f>Primary!C28</f>
        <v>2144</v>
      </c>
      <c r="D254" s="134">
        <v>6</v>
      </c>
      <c r="E254" s="134">
        <f t="shared" si="17"/>
        <v>538</v>
      </c>
      <c r="F254" s="134">
        <f>Primary!I28</f>
        <v>95</v>
      </c>
    </row>
    <row r="255" spans="1:6" ht="15">
      <c r="A255" s="134">
        <f t="shared" si="16"/>
        <v>202223</v>
      </c>
      <c r="B255" s="134" t="s">
        <v>166</v>
      </c>
      <c r="C255" s="134">
        <f>Primary!C29</f>
        <v>2146</v>
      </c>
      <c r="D255" s="134">
        <v>6</v>
      </c>
      <c r="E255" s="134">
        <f t="shared" si="17"/>
        <v>538</v>
      </c>
      <c r="F255" s="134">
        <f>Primary!I29</f>
        <v>67</v>
      </c>
    </row>
    <row r="256" spans="1:6" ht="15">
      <c r="A256" s="134">
        <f t="shared" si="16"/>
        <v>202223</v>
      </c>
      <c r="B256" s="134" t="s">
        <v>166</v>
      </c>
      <c r="C256" s="134">
        <f>Primary!C30</f>
        <v>2148</v>
      </c>
      <c r="D256" s="134">
        <v>6</v>
      </c>
      <c r="E256" s="134">
        <f t="shared" si="17"/>
        <v>538</v>
      </c>
      <c r="F256" s="134">
        <f>Primary!I30</f>
        <v>257</v>
      </c>
    </row>
    <row r="257" spans="1:6" ht="15">
      <c r="A257" s="134">
        <f t="shared" si="16"/>
        <v>202223</v>
      </c>
      <c r="B257" s="134" t="s">
        <v>166</v>
      </c>
      <c r="C257" s="134">
        <f>Primary!C31</f>
        <v>2149</v>
      </c>
      <c r="D257" s="134">
        <v>6</v>
      </c>
      <c r="E257" s="134">
        <f t="shared" si="17"/>
        <v>538</v>
      </c>
      <c r="F257" s="134">
        <f>Primary!I31</f>
        <v>26</v>
      </c>
    </row>
    <row r="258" spans="1:6" ht="15">
      <c r="A258" s="134">
        <f t="shared" si="16"/>
        <v>202223</v>
      </c>
      <c r="B258" s="134" t="s">
        <v>166</v>
      </c>
      <c r="C258" s="134">
        <f>Primary!C32</f>
        <v>2151</v>
      </c>
      <c r="D258" s="134">
        <v>6</v>
      </c>
      <c r="E258" s="134">
        <f t="shared" si="17"/>
        <v>538</v>
      </c>
      <c r="F258" s="134">
        <f>Primary!I32</f>
        <v>90</v>
      </c>
    </row>
    <row r="259" spans="1:6" ht="15">
      <c r="A259" s="134">
        <f t="shared" si="16"/>
        <v>202223</v>
      </c>
      <c r="B259" s="134" t="s">
        <v>166</v>
      </c>
      <c r="C259" s="134">
        <f>Primary!C33</f>
        <v>2152</v>
      </c>
      <c r="D259" s="134">
        <v>6</v>
      </c>
      <c r="E259" s="134">
        <f t="shared" si="17"/>
        <v>538</v>
      </c>
      <c r="F259" s="134">
        <f>Primary!I33</f>
        <v>-16</v>
      </c>
    </row>
    <row r="260" spans="1:6" ht="15">
      <c r="A260" s="134">
        <f t="shared" si="16"/>
        <v>202223</v>
      </c>
      <c r="B260" s="134" t="s">
        <v>166</v>
      </c>
      <c r="C260" s="134">
        <f>Primary!C34</f>
        <v>2156</v>
      </c>
      <c r="D260" s="134">
        <v>6</v>
      </c>
      <c r="E260" s="134">
        <f t="shared" si="17"/>
        <v>538</v>
      </c>
      <c r="F260" s="134">
        <f>Primary!I34</f>
        <v>187</v>
      </c>
    </row>
    <row r="261" spans="1:6" ht="15">
      <c r="A261" s="134">
        <f t="shared" si="16"/>
        <v>202223</v>
      </c>
      <c r="B261" s="134" t="s">
        <v>166</v>
      </c>
      <c r="C261" s="134">
        <f>Primary!C35</f>
        <v>2163</v>
      </c>
      <c r="D261" s="134">
        <v>6</v>
      </c>
      <c r="E261" s="134">
        <f t="shared" si="17"/>
        <v>538</v>
      </c>
      <c r="F261" s="134">
        <f>Primary!I35</f>
        <v>58</v>
      </c>
    </row>
    <row r="262" spans="1:6" ht="15">
      <c r="A262" s="134">
        <f t="shared" si="16"/>
        <v>202223</v>
      </c>
      <c r="B262" s="134" t="s">
        <v>166</v>
      </c>
      <c r="C262" s="134">
        <f>Primary!C36</f>
        <v>2165</v>
      </c>
      <c r="D262" s="134">
        <v>6</v>
      </c>
      <c r="E262" s="134">
        <f t="shared" si="17"/>
        <v>538</v>
      </c>
      <c r="F262" s="134">
        <f>Primary!I36</f>
        <v>4</v>
      </c>
    </row>
    <row r="263" spans="1:6" ht="15">
      <c r="A263" s="134">
        <f t="shared" si="16"/>
        <v>202223</v>
      </c>
      <c r="B263" s="134" t="s">
        <v>166</v>
      </c>
      <c r="C263" s="134">
        <f>Primary!C37</f>
        <v>2178</v>
      </c>
      <c r="D263" s="134">
        <v>6</v>
      </c>
      <c r="E263" s="134">
        <f t="shared" si="17"/>
        <v>538</v>
      </c>
      <c r="F263" s="134">
        <f>Primary!I37</f>
        <v>208</v>
      </c>
    </row>
    <row r="264" spans="1:6" ht="15">
      <c r="A264" s="134">
        <f t="shared" si="16"/>
        <v>202223</v>
      </c>
      <c r="B264" s="134" t="s">
        <v>166</v>
      </c>
      <c r="C264" s="134">
        <f>Primary!C38</f>
        <v>2179</v>
      </c>
      <c r="D264" s="134">
        <v>6</v>
      </c>
      <c r="E264" s="134">
        <f t="shared" si="17"/>
        <v>538</v>
      </c>
      <c r="F264" s="134">
        <f>Primary!I38</f>
        <v>205</v>
      </c>
    </row>
    <row r="265" spans="1:6" ht="15">
      <c r="A265" s="134">
        <f t="shared" si="16"/>
        <v>202223</v>
      </c>
      <c r="B265" s="134" t="s">
        <v>166</v>
      </c>
      <c r="C265" s="134">
        <f>Primary!C39</f>
        <v>2181</v>
      </c>
      <c r="D265" s="134">
        <v>6</v>
      </c>
      <c r="E265" s="134">
        <f t="shared" si="17"/>
        <v>538</v>
      </c>
      <c r="F265" s="134">
        <f>Primary!I39</f>
        <v>33</v>
      </c>
    </row>
    <row r="266" spans="1:6" ht="15">
      <c r="A266" s="134">
        <f t="shared" si="16"/>
        <v>202223</v>
      </c>
      <c r="B266" s="134" t="s">
        <v>166</v>
      </c>
      <c r="C266" s="134">
        <f>Primary!C40</f>
        <v>2182</v>
      </c>
      <c r="D266" s="134">
        <v>6</v>
      </c>
      <c r="E266" s="134">
        <f t="shared" si="17"/>
        <v>538</v>
      </c>
      <c r="F266" s="134">
        <f>Primary!I40</f>
        <v>-244</v>
      </c>
    </row>
    <row r="267" spans="1:6" ht="15">
      <c r="A267" s="134">
        <f t="shared" si="16"/>
        <v>202223</v>
      </c>
      <c r="B267" s="134" t="s">
        <v>166</v>
      </c>
      <c r="C267" s="134">
        <f>Primary!C41</f>
        <v>2184</v>
      </c>
      <c r="D267" s="134">
        <v>6</v>
      </c>
      <c r="E267" s="134">
        <f t="shared" si="17"/>
        <v>538</v>
      </c>
      <c r="F267" s="134">
        <f>Primary!I41</f>
        <v>93</v>
      </c>
    </row>
    <row r="268" spans="1:6" ht="15">
      <c r="A268" s="134">
        <f t="shared" si="16"/>
        <v>202223</v>
      </c>
      <c r="B268" s="134" t="s">
        <v>166</v>
      </c>
      <c r="C268" s="134">
        <f>Primary!C42</f>
        <v>2185</v>
      </c>
      <c r="D268" s="134">
        <v>6</v>
      </c>
      <c r="E268" s="134">
        <f t="shared" si="17"/>
        <v>538</v>
      </c>
      <c r="F268" s="134">
        <f>Primary!I42</f>
        <v>112</v>
      </c>
    </row>
    <row r="269" spans="1:6" ht="15">
      <c r="A269" s="134">
        <f t="shared" si="16"/>
        <v>202223</v>
      </c>
      <c r="B269" s="134" t="s">
        <v>166</v>
      </c>
      <c r="C269" s="134">
        <f>Primary!C43</f>
        <v>2186</v>
      </c>
      <c r="D269" s="134">
        <v>6</v>
      </c>
      <c r="E269" s="134">
        <f t="shared" si="17"/>
        <v>538</v>
      </c>
      <c r="F269" s="134">
        <f>Primary!I43</f>
        <v>88</v>
      </c>
    </row>
    <row r="270" spans="1:6" ht="15">
      <c r="A270" s="134">
        <f t="shared" si="16"/>
        <v>202223</v>
      </c>
      <c r="B270" s="134" t="s">
        <v>166</v>
      </c>
      <c r="C270" s="134">
        <f>Primary!C44</f>
        <v>3037</v>
      </c>
      <c r="D270" s="134">
        <v>6</v>
      </c>
      <c r="E270" s="134">
        <f t="shared" si="17"/>
        <v>538</v>
      </c>
      <c r="F270" s="134">
        <f>Primary!I44</f>
        <v>153</v>
      </c>
    </row>
    <row r="271" spans="1:6" ht="15">
      <c r="A271" s="134">
        <f t="shared" si="16"/>
        <v>202223</v>
      </c>
      <c r="B271" s="134" t="s">
        <v>166</v>
      </c>
      <c r="C271" s="134">
        <f>Primary!C45</f>
        <v>3047</v>
      </c>
      <c r="D271" s="134">
        <v>6</v>
      </c>
      <c r="E271" s="134">
        <f t="shared" si="17"/>
        <v>538</v>
      </c>
      <c r="F271" s="134">
        <f>Primary!I45</f>
        <v>39</v>
      </c>
    </row>
    <row r="272" spans="1:6" ht="15">
      <c r="A272" s="134">
        <f t="shared" si="16"/>
        <v>202223</v>
      </c>
      <c r="B272" s="134" t="s">
        <v>166</v>
      </c>
      <c r="C272" s="134">
        <f>Primary!C46</f>
        <v>3057</v>
      </c>
      <c r="D272" s="134">
        <v>6</v>
      </c>
      <c r="E272" s="134">
        <f t="shared" si="17"/>
        <v>538</v>
      </c>
      <c r="F272" s="134">
        <f>Primary!I46</f>
        <v>14</v>
      </c>
    </row>
    <row r="273" spans="1:6" ht="15">
      <c r="A273" s="134">
        <f t="shared" si="16"/>
        <v>202223</v>
      </c>
      <c r="B273" s="134" t="s">
        <v>166</v>
      </c>
      <c r="C273" s="134">
        <f>Primary!C47</f>
        <v>3320</v>
      </c>
      <c r="D273" s="134">
        <v>6</v>
      </c>
      <c r="E273" s="134">
        <f t="shared" si="17"/>
        <v>538</v>
      </c>
      <c r="F273" s="134">
        <f>Primary!I47</f>
        <v>72</v>
      </c>
    </row>
    <row r="274" spans="1:6" ht="15">
      <c r="A274" s="134">
        <f t="shared" si="16"/>
        <v>202223</v>
      </c>
      <c r="B274" s="134" t="s">
        <v>166</v>
      </c>
      <c r="C274" s="134">
        <f>Primary!C48</f>
        <v>3321</v>
      </c>
      <c r="D274" s="134">
        <v>6</v>
      </c>
      <c r="E274" s="134">
        <f t="shared" si="17"/>
        <v>538</v>
      </c>
      <c r="F274" s="134">
        <f>Primary!I48</f>
        <v>276</v>
      </c>
    </row>
    <row r="275" spans="1:6" ht="15">
      <c r="A275" s="134">
        <f t="shared" si="16"/>
        <v>202223</v>
      </c>
      <c r="B275" s="134" t="s">
        <v>166</v>
      </c>
      <c r="C275" s="134">
        <f>Primary!C49</f>
        <v>3363</v>
      </c>
      <c r="D275" s="134">
        <v>6</v>
      </c>
      <c r="E275" s="134">
        <f t="shared" si="17"/>
        <v>538</v>
      </c>
      <c r="F275" s="134">
        <f>Primary!I49</f>
        <v>20</v>
      </c>
    </row>
    <row r="276" spans="1:6" ht="15">
      <c r="A276" s="134">
        <f t="shared" si="16"/>
        <v>202223</v>
      </c>
      <c r="B276" s="134" t="s">
        <v>166</v>
      </c>
      <c r="C276" s="134">
        <f>Primary!C50</f>
        <v>3364</v>
      </c>
      <c r="D276" s="134">
        <v>6</v>
      </c>
      <c r="E276" s="134">
        <f t="shared" si="17"/>
        <v>538</v>
      </c>
      <c r="F276" s="134">
        <f>Primary!I50</f>
        <v>79</v>
      </c>
    </row>
    <row r="277" spans="1:6" ht="15">
      <c r="A277" s="134">
        <f t="shared" si="16"/>
        <v>202223</v>
      </c>
      <c r="B277" s="134" t="s">
        <v>166</v>
      </c>
      <c r="C277" s="134">
        <f>Primary!C51</f>
        <v>3365</v>
      </c>
      <c r="D277" s="134">
        <v>6</v>
      </c>
      <c r="E277" s="134">
        <f t="shared" si="17"/>
        <v>538</v>
      </c>
      <c r="F277" s="134">
        <f>Primary!I51</f>
        <v>56</v>
      </c>
    </row>
    <row r="278" spans="1:6" ht="15">
      <c r="A278" s="134">
        <f t="shared" si="16"/>
        <v>202223</v>
      </c>
      <c r="B278" s="134" t="s">
        <v>166</v>
      </c>
      <c r="C278" s="134">
        <f>Primary!C52</f>
        <v>3367</v>
      </c>
      <c r="D278" s="134">
        <v>6</v>
      </c>
      <c r="E278" s="134">
        <f t="shared" si="17"/>
        <v>538</v>
      </c>
      <c r="F278" s="134">
        <f>Primary!I52</f>
        <v>-109</v>
      </c>
    </row>
    <row r="279" spans="1:6" ht="15">
      <c r="A279" s="134">
        <f t="shared" si="16"/>
        <v>202223</v>
      </c>
      <c r="B279" s="134" t="s">
        <v>166</v>
      </c>
      <c r="C279" s="134">
        <f>Primary!C53</f>
        <v>3368</v>
      </c>
      <c r="D279" s="134">
        <v>6</v>
      </c>
      <c r="E279" s="134">
        <f t="shared" si="17"/>
        <v>538</v>
      </c>
      <c r="F279" s="134">
        <f>Primary!I53</f>
        <v>51</v>
      </c>
    </row>
    <row r="280" spans="1:6" ht="15">
      <c r="A280" s="134">
        <f t="shared" si="16"/>
        <v>202223</v>
      </c>
      <c r="B280" s="134" t="s">
        <v>166</v>
      </c>
      <c r="C280" s="134">
        <f>Primary!C54</f>
        <v>3372</v>
      </c>
      <c r="D280" s="134">
        <v>6</v>
      </c>
      <c r="E280" s="134">
        <f t="shared" si="17"/>
        <v>538</v>
      </c>
      <c r="F280" s="134">
        <f>Primary!I54</f>
        <v>10</v>
      </c>
    </row>
    <row r="281" spans="1:6" ht="15">
      <c r="A281" s="134">
        <f t="shared" si="16"/>
        <v>202223</v>
      </c>
      <c r="B281" s="134" t="s">
        <v>166</v>
      </c>
      <c r="C281" s="134">
        <f>Primary!C55</f>
        <v>3373</v>
      </c>
      <c r="D281" s="134">
        <v>6</v>
      </c>
      <c r="E281" s="134">
        <f t="shared" si="17"/>
        <v>538</v>
      </c>
      <c r="F281" s="134">
        <f>Primary!I55</f>
        <v>77</v>
      </c>
    </row>
    <row r="282" spans="1:6" ht="15">
      <c r="A282" s="134">
        <f aca="true" t="shared" si="18" ref="A282:A325">Year</f>
        <v>202223</v>
      </c>
      <c r="B282" s="134" t="s">
        <v>166</v>
      </c>
      <c r="C282" s="134">
        <f>Primary!C12</f>
        <v>2109</v>
      </c>
      <c r="D282" s="134">
        <v>7</v>
      </c>
      <c r="E282" s="134">
        <f aca="true" t="shared" si="19" ref="E282:E325">Authcode</f>
        <v>538</v>
      </c>
      <c r="F282" s="135">
        <f>Primary!J12</f>
        <v>1899</v>
      </c>
    </row>
    <row r="283" spans="1:6" ht="15">
      <c r="A283" s="134">
        <f t="shared" si="18"/>
        <v>202223</v>
      </c>
      <c r="B283" s="134" t="s">
        <v>166</v>
      </c>
      <c r="C283" s="134">
        <f>Primary!C13</f>
        <v>2111</v>
      </c>
      <c r="D283" s="134">
        <v>7</v>
      </c>
      <c r="E283" s="134">
        <f t="shared" si="19"/>
        <v>538</v>
      </c>
      <c r="F283" s="135">
        <f>Primary!J13</f>
        <v>1330</v>
      </c>
    </row>
    <row r="284" spans="1:6" ht="15">
      <c r="A284" s="134">
        <f t="shared" si="18"/>
        <v>202223</v>
      </c>
      <c r="B284" s="134" t="s">
        <v>166</v>
      </c>
      <c r="C284" s="134">
        <f>Primary!C14</f>
        <v>2114</v>
      </c>
      <c r="D284" s="134">
        <v>7</v>
      </c>
      <c r="E284" s="134">
        <f t="shared" si="19"/>
        <v>538</v>
      </c>
      <c r="F284" s="135">
        <f>Primary!J14</f>
        <v>1259</v>
      </c>
    </row>
    <row r="285" spans="1:6" ht="15">
      <c r="A285" s="134">
        <f t="shared" si="18"/>
        <v>202223</v>
      </c>
      <c r="B285" s="134" t="s">
        <v>166</v>
      </c>
      <c r="C285" s="134">
        <f>Primary!C15</f>
        <v>2115</v>
      </c>
      <c r="D285" s="134">
        <v>7</v>
      </c>
      <c r="E285" s="134">
        <f t="shared" si="19"/>
        <v>538</v>
      </c>
      <c r="F285" s="135">
        <f>Primary!J15</f>
        <v>1789</v>
      </c>
    </row>
    <row r="286" spans="1:6" ht="15">
      <c r="A286" s="134">
        <f t="shared" si="18"/>
        <v>202223</v>
      </c>
      <c r="B286" s="134" t="s">
        <v>166</v>
      </c>
      <c r="C286" s="134">
        <f>Primary!C16</f>
        <v>2117</v>
      </c>
      <c r="D286" s="134">
        <v>7</v>
      </c>
      <c r="E286" s="134">
        <f t="shared" si="19"/>
        <v>538</v>
      </c>
      <c r="F286" s="135">
        <f>Primary!J16</f>
        <v>1495</v>
      </c>
    </row>
    <row r="287" spans="1:6" ht="15">
      <c r="A287" s="134">
        <f t="shared" si="18"/>
        <v>202223</v>
      </c>
      <c r="B287" s="134" t="s">
        <v>166</v>
      </c>
      <c r="C287" s="134">
        <f>Primary!C17</f>
        <v>2118</v>
      </c>
      <c r="D287" s="134">
        <v>7</v>
      </c>
      <c r="E287" s="134">
        <f t="shared" si="19"/>
        <v>538</v>
      </c>
      <c r="F287" s="135">
        <f>Primary!J17</f>
        <v>2370</v>
      </c>
    </row>
    <row r="288" spans="1:6" ht="15">
      <c r="A288" s="134">
        <f t="shared" si="18"/>
        <v>202223</v>
      </c>
      <c r="B288" s="134" t="s">
        <v>166</v>
      </c>
      <c r="C288" s="134">
        <f>Primary!C18</f>
        <v>2120</v>
      </c>
      <c r="D288" s="134">
        <v>7</v>
      </c>
      <c r="E288" s="134">
        <f t="shared" si="19"/>
        <v>538</v>
      </c>
      <c r="F288" s="135">
        <f>Primary!J18</f>
        <v>1424</v>
      </c>
    </row>
    <row r="289" spans="1:6" ht="15">
      <c r="A289" s="134">
        <f t="shared" si="18"/>
        <v>202223</v>
      </c>
      <c r="B289" s="134" t="s">
        <v>166</v>
      </c>
      <c r="C289" s="134">
        <f>Primary!C19</f>
        <v>2122</v>
      </c>
      <c r="D289" s="134">
        <v>7</v>
      </c>
      <c r="E289" s="134">
        <f t="shared" si="19"/>
        <v>538</v>
      </c>
      <c r="F289" s="135">
        <f>Primary!J19</f>
        <v>2317</v>
      </c>
    </row>
    <row r="290" spans="1:6" ht="15">
      <c r="A290" s="134">
        <f t="shared" si="18"/>
        <v>202223</v>
      </c>
      <c r="B290" s="134" t="s">
        <v>166</v>
      </c>
      <c r="C290" s="134">
        <f>Primary!C20</f>
        <v>2124</v>
      </c>
      <c r="D290" s="134">
        <v>7</v>
      </c>
      <c r="E290" s="134">
        <f t="shared" si="19"/>
        <v>538</v>
      </c>
      <c r="F290" s="135">
        <f>Primary!J20</f>
        <v>1832</v>
      </c>
    </row>
    <row r="291" spans="1:6" ht="15">
      <c r="A291" s="134">
        <f t="shared" si="18"/>
        <v>202223</v>
      </c>
      <c r="B291" s="134" t="s">
        <v>166</v>
      </c>
      <c r="C291" s="134">
        <f>Primary!C21</f>
        <v>2126</v>
      </c>
      <c r="D291" s="134">
        <v>7</v>
      </c>
      <c r="E291" s="134">
        <f t="shared" si="19"/>
        <v>538</v>
      </c>
      <c r="F291" s="135">
        <f>Primary!J21</f>
        <v>684</v>
      </c>
    </row>
    <row r="292" spans="1:6" ht="15">
      <c r="A292" s="134">
        <f t="shared" si="18"/>
        <v>202223</v>
      </c>
      <c r="B292" s="134" t="s">
        <v>166</v>
      </c>
      <c r="C292" s="134">
        <f>Primary!C22</f>
        <v>2127</v>
      </c>
      <c r="D292" s="134">
        <v>7</v>
      </c>
      <c r="E292" s="134">
        <f t="shared" si="19"/>
        <v>538</v>
      </c>
      <c r="F292" s="135">
        <f>Primary!J22</f>
        <v>834</v>
      </c>
    </row>
    <row r="293" spans="1:6" ht="15">
      <c r="A293" s="134">
        <f t="shared" si="18"/>
        <v>202223</v>
      </c>
      <c r="B293" s="134" t="s">
        <v>166</v>
      </c>
      <c r="C293" s="134">
        <f>Primary!C23</f>
        <v>2128</v>
      </c>
      <c r="D293" s="134">
        <v>7</v>
      </c>
      <c r="E293" s="134">
        <f t="shared" si="19"/>
        <v>538</v>
      </c>
      <c r="F293" s="135">
        <f>Primary!J23</f>
        <v>690</v>
      </c>
    </row>
    <row r="294" spans="1:6" ht="15">
      <c r="A294" s="134">
        <f t="shared" si="18"/>
        <v>202223</v>
      </c>
      <c r="B294" s="134" t="s">
        <v>166</v>
      </c>
      <c r="C294" s="134">
        <f>Primary!C24</f>
        <v>2131</v>
      </c>
      <c r="D294" s="134">
        <v>7</v>
      </c>
      <c r="E294" s="134">
        <f t="shared" si="19"/>
        <v>538</v>
      </c>
      <c r="F294" s="135">
        <f>Primary!J24</f>
        <v>1323</v>
      </c>
    </row>
    <row r="295" spans="1:6" ht="15">
      <c r="A295" s="134">
        <f t="shared" si="18"/>
        <v>202223</v>
      </c>
      <c r="B295" s="134" t="s">
        <v>166</v>
      </c>
      <c r="C295" s="134">
        <f>Primary!C25</f>
        <v>2133</v>
      </c>
      <c r="D295" s="134">
        <v>7</v>
      </c>
      <c r="E295" s="134">
        <f t="shared" si="19"/>
        <v>538</v>
      </c>
      <c r="F295" s="135">
        <f>Primary!J25</f>
        <v>2000</v>
      </c>
    </row>
    <row r="296" spans="1:6" ht="15">
      <c r="A296" s="134">
        <f t="shared" si="18"/>
        <v>202223</v>
      </c>
      <c r="B296" s="134" t="s">
        <v>166</v>
      </c>
      <c r="C296" s="134">
        <f>Primary!C26</f>
        <v>2136</v>
      </c>
      <c r="D296" s="134">
        <v>7</v>
      </c>
      <c r="E296" s="134">
        <f t="shared" si="19"/>
        <v>538</v>
      </c>
      <c r="F296" s="135">
        <f>Primary!J26</f>
        <v>1820</v>
      </c>
    </row>
    <row r="297" spans="1:6" ht="15">
      <c r="A297" s="134">
        <f t="shared" si="18"/>
        <v>202223</v>
      </c>
      <c r="B297" s="134" t="s">
        <v>166</v>
      </c>
      <c r="C297" s="134">
        <f>Primary!C27</f>
        <v>2138</v>
      </c>
      <c r="D297" s="134">
        <v>7</v>
      </c>
      <c r="E297" s="134">
        <f t="shared" si="19"/>
        <v>538</v>
      </c>
      <c r="F297" s="135">
        <f>Primary!J27</f>
        <v>2343</v>
      </c>
    </row>
    <row r="298" spans="1:6" ht="15">
      <c r="A298" s="134">
        <f t="shared" si="18"/>
        <v>202223</v>
      </c>
      <c r="B298" s="134" t="s">
        <v>166</v>
      </c>
      <c r="C298" s="134">
        <f>Primary!C28</f>
        <v>2144</v>
      </c>
      <c r="D298" s="134">
        <v>7</v>
      </c>
      <c r="E298" s="134">
        <f t="shared" si="19"/>
        <v>538</v>
      </c>
      <c r="F298" s="135">
        <f>Primary!J28</f>
        <v>1260</v>
      </c>
    </row>
    <row r="299" spans="1:6" ht="15">
      <c r="A299" s="134">
        <f t="shared" si="18"/>
        <v>202223</v>
      </c>
      <c r="B299" s="134" t="s">
        <v>166</v>
      </c>
      <c r="C299" s="134">
        <f>Primary!C29</f>
        <v>2146</v>
      </c>
      <c r="D299" s="134">
        <v>7</v>
      </c>
      <c r="E299" s="134">
        <f t="shared" si="19"/>
        <v>538</v>
      </c>
      <c r="F299" s="135">
        <f>Primary!J29</f>
        <v>1748</v>
      </c>
    </row>
    <row r="300" spans="1:6" ht="15">
      <c r="A300" s="134">
        <f t="shared" si="18"/>
        <v>202223</v>
      </c>
      <c r="B300" s="134" t="s">
        <v>166</v>
      </c>
      <c r="C300" s="134">
        <f>Primary!C30</f>
        <v>2148</v>
      </c>
      <c r="D300" s="134">
        <v>7</v>
      </c>
      <c r="E300" s="134">
        <f t="shared" si="19"/>
        <v>538</v>
      </c>
      <c r="F300" s="135">
        <f>Primary!J30</f>
        <v>2249</v>
      </c>
    </row>
    <row r="301" spans="1:6" ht="15">
      <c r="A301" s="134">
        <f t="shared" si="18"/>
        <v>202223</v>
      </c>
      <c r="B301" s="134" t="s">
        <v>166</v>
      </c>
      <c r="C301" s="134">
        <f>Primary!C31</f>
        <v>2149</v>
      </c>
      <c r="D301" s="134">
        <v>7</v>
      </c>
      <c r="E301" s="134">
        <f t="shared" si="19"/>
        <v>538</v>
      </c>
      <c r="F301" s="135">
        <f>Primary!J31</f>
        <v>1153</v>
      </c>
    </row>
    <row r="302" spans="1:6" ht="15">
      <c r="A302" s="134">
        <f t="shared" si="18"/>
        <v>202223</v>
      </c>
      <c r="B302" s="134" t="s">
        <v>166</v>
      </c>
      <c r="C302" s="134">
        <f>Primary!C32</f>
        <v>2151</v>
      </c>
      <c r="D302" s="134">
        <v>7</v>
      </c>
      <c r="E302" s="134">
        <f t="shared" si="19"/>
        <v>538</v>
      </c>
      <c r="F302" s="135">
        <f>Primary!J32</f>
        <v>1319</v>
      </c>
    </row>
    <row r="303" spans="1:6" ht="15">
      <c r="A303" s="134">
        <f t="shared" si="18"/>
        <v>202223</v>
      </c>
      <c r="B303" s="134" t="s">
        <v>166</v>
      </c>
      <c r="C303" s="134">
        <f>Primary!C33</f>
        <v>2152</v>
      </c>
      <c r="D303" s="134">
        <v>7</v>
      </c>
      <c r="E303" s="134">
        <f t="shared" si="19"/>
        <v>538</v>
      </c>
      <c r="F303" s="135">
        <f>Primary!J33</f>
        <v>1638</v>
      </c>
    </row>
    <row r="304" spans="1:6" ht="15">
      <c r="A304" s="134">
        <f t="shared" si="18"/>
        <v>202223</v>
      </c>
      <c r="B304" s="134" t="s">
        <v>166</v>
      </c>
      <c r="C304" s="134">
        <f>Primary!C34</f>
        <v>2156</v>
      </c>
      <c r="D304" s="134">
        <v>7</v>
      </c>
      <c r="E304" s="134">
        <f t="shared" si="19"/>
        <v>538</v>
      </c>
      <c r="F304" s="135">
        <f>Primary!J34</f>
        <v>1218</v>
      </c>
    </row>
    <row r="305" spans="1:6" ht="15">
      <c r="A305" s="134">
        <f t="shared" si="18"/>
        <v>202223</v>
      </c>
      <c r="B305" s="134" t="s">
        <v>166</v>
      </c>
      <c r="C305" s="134">
        <f>Primary!C35</f>
        <v>2163</v>
      </c>
      <c r="D305" s="134">
        <v>7</v>
      </c>
      <c r="E305" s="134">
        <f t="shared" si="19"/>
        <v>538</v>
      </c>
      <c r="F305" s="135">
        <f>Primary!J35</f>
        <v>1531</v>
      </c>
    </row>
    <row r="306" spans="1:6" ht="15">
      <c r="A306" s="134">
        <f t="shared" si="18"/>
        <v>202223</v>
      </c>
      <c r="B306" s="134" t="s">
        <v>166</v>
      </c>
      <c r="C306" s="134">
        <f>Primary!C36</f>
        <v>2165</v>
      </c>
      <c r="D306" s="134">
        <v>7</v>
      </c>
      <c r="E306" s="134">
        <f t="shared" si="19"/>
        <v>538</v>
      </c>
      <c r="F306" s="135">
        <f>Primary!J36</f>
        <v>1142</v>
      </c>
    </row>
    <row r="307" spans="1:6" ht="15">
      <c r="A307" s="134">
        <f t="shared" si="18"/>
        <v>202223</v>
      </c>
      <c r="B307" s="134" t="s">
        <v>166</v>
      </c>
      <c r="C307" s="134">
        <f>Primary!C37</f>
        <v>2178</v>
      </c>
      <c r="D307" s="134">
        <v>7</v>
      </c>
      <c r="E307" s="134">
        <f t="shared" si="19"/>
        <v>538</v>
      </c>
      <c r="F307" s="135">
        <f>Primary!J37</f>
        <v>2044</v>
      </c>
    </row>
    <row r="308" spans="1:6" ht="15">
      <c r="A308" s="134">
        <f t="shared" si="18"/>
        <v>202223</v>
      </c>
      <c r="B308" s="134" t="s">
        <v>166</v>
      </c>
      <c r="C308" s="134">
        <f>Primary!C38</f>
        <v>2179</v>
      </c>
      <c r="D308" s="134">
        <v>7</v>
      </c>
      <c r="E308" s="134">
        <f t="shared" si="19"/>
        <v>538</v>
      </c>
      <c r="F308" s="135">
        <f>Primary!J38</f>
        <v>1271</v>
      </c>
    </row>
    <row r="309" spans="1:6" ht="15">
      <c r="A309" s="134">
        <f t="shared" si="18"/>
        <v>202223</v>
      </c>
      <c r="B309" s="134" t="s">
        <v>166</v>
      </c>
      <c r="C309" s="134">
        <f>Primary!C39</f>
        <v>2181</v>
      </c>
      <c r="D309" s="134">
        <v>7</v>
      </c>
      <c r="E309" s="134">
        <f t="shared" si="19"/>
        <v>538</v>
      </c>
      <c r="F309" s="135">
        <f>Primary!J39</f>
        <v>2978</v>
      </c>
    </row>
    <row r="310" spans="1:6" ht="15">
      <c r="A310" s="134">
        <f t="shared" si="18"/>
        <v>202223</v>
      </c>
      <c r="B310" s="134" t="s">
        <v>166</v>
      </c>
      <c r="C310" s="134">
        <f>Primary!C40</f>
        <v>2182</v>
      </c>
      <c r="D310" s="134">
        <v>7</v>
      </c>
      <c r="E310" s="134">
        <f t="shared" si="19"/>
        <v>538</v>
      </c>
      <c r="F310" s="135">
        <f>Primary!J40</f>
        <v>3298</v>
      </c>
    </row>
    <row r="311" spans="1:6" ht="15">
      <c r="A311" s="134">
        <f t="shared" si="18"/>
        <v>202223</v>
      </c>
      <c r="B311" s="134" t="s">
        <v>166</v>
      </c>
      <c r="C311" s="134">
        <f>Primary!C41</f>
        <v>2184</v>
      </c>
      <c r="D311" s="134">
        <v>7</v>
      </c>
      <c r="E311" s="134">
        <f t="shared" si="19"/>
        <v>538</v>
      </c>
      <c r="F311" s="135">
        <f>Primary!J41</f>
        <v>1203</v>
      </c>
    </row>
    <row r="312" spans="1:6" ht="15">
      <c r="A312" s="134">
        <f t="shared" si="18"/>
        <v>202223</v>
      </c>
      <c r="B312" s="134" t="s">
        <v>166</v>
      </c>
      <c r="C312" s="134">
        <f>Primary!C42</f>
        <v>2185</v>
      </c>
      <c r="D312" s="134">
        <v>7</v>
      </c>
      <c r="E312" s="134">
        <f t="shared" si="19"/>
        <v>538</v>
      </c>
      <c r="F312" s="135">
        <f>Primary!J42</f>
        <v>2270</v>
      </c>
    </row>
    <row r="313" spans="1:6" ht="15">
      <c r="A313" s="134">
        <f t="shared" si="18"/>
        <v>202223</v>
      </c>
      <c r="B313" s="134" t="s">
        <v>166</v>
      </c>
      <c r="C313" s="134">
        <f>Primary!C43</f>
        <v>2186</v>
      </c>
      <c r="D313" s="134">
        <v>7</v>
      </c>
      <c r="E313" s="134">
        <f t="shared" si="19"/>
        <v>538</v>
      </c>
      <c r="F313" s="135">
        <f>Primary!J43</f>
        <v>2066</v>
      </c>
    </row>
    <row r="314" spans="1:6" ht="15">
      <c r="A314" s="134">
        <f t="shared" si="18"/>
        <v>202223</v>
      </c>
      <c r="B314" s="134" t="s">
        <v>166</v>
      </c>
      <c r="C314" s="134">
        <f>Primary!C44</f>
        <v>3037</v>
      </c>
      <c r="D314" s="134">
        <v>7</v>
      </c>
      <c r="E314" s="134">
        <f t="shared" si="19"/>
        <v>538</v>
      </c>
      <c r="F314" s="135">
        <f>Primary!J44</f>
        <v>731</v>
      </c>
    </row>
    <row r="315" spans="1:6" ht="15">
      <c r="A315" s="134">
        <f t="shared" si="18"/>
        <v>202223</v>
      </c>
      <c r="B315" s="134" t="s">
        <v>166</v>
      </c>
      <c r="C315" s="134">
        <f>Primary!C45</f>
        <v>3047</v>
      </c>
      <c r="D315" s="134">
        <v>7</v>
      </c>
      <c r="E315" s="134">
        <f t="shared" si="19"/>
        <v>538</v>
      </c>
      <c r="F315" s="135">
        <f>Primary!J45</f>
        <v>983</v>
      </c>
    </row>
    <row r="316" spans="1:6" ht="15">
      <c r="A316" s="134">
        <f t="shared" si="18"/>
        <v>202223</v>
      </c>
      <c r="B316" s="134" t="s">
        <v>166</v>
      </c>
      <c r="C316" s="134">
        <f>Primary!C46</f>
        <v>3057</v>
      </c>
      <c r="D316" s="134">
        <v>7</v>
      </c>
      <c r="E316" s="134">
        <f t="shared" si="19"/>
        <v>538</v>
      </c>
      <c r="F316" s="135">
        <f>Primary!J46</f>
        <v>1322</v>
      </c>
    </row>
    <row r="317" spans="1:6" ht="15">
      <c r="A317" s="134">
        <f t="shared" si="18"/>
        <v>202223</v>
      </c>
      <c r="B317" s="134" t="s">
        <v>166</v>
      </c>
      <c r="C317" s="134">
        <f>Primary!C47</f>
        <v>3320</v>
      </c>
      <c r="D317" s="134">
        <v>7</v>
      </c>
      <c r="E317" s="134">
        <f t="shared" si="19"/>
        <v>538</v>
      </c>
      <c r="F317" s="135">
        <f>Primary!J47</f>
        <v>1171</v>
      </c>
    </row>
    <row r="318" spans="1:6" ht="15">
      <c r="A318" s="134">
        <f t="shared" si="18"/>
        <v>202223</v>
      </c>
      <c r="B318" s="134" t="s">
        <v>166</v>
      </c>
      <c r="C318" s="134">
        <f>Primary!C48</f>
        <v>3321</v>
      </c>
      <c r="D318" s="134">
        <v>7</v>
      </c>
      <c r="E318" s="134">
        <f t="shared" si="19"/>
        <v>538</v>
      </c>
      <c r="F318" s="135">
        <f>Primary!J48</f>
        <v>784</v>
      </c>
    </row>
    <row r="319" spans="1:6" ht="15">
      <c r="A319" s="134">
        <f t="shared" si="18"/>
        <v>202223</v>
      </c>
      <c r="B319" s="134" t="s">
        <v>166</v>
      </c>
      <c r="C319" s="134">
        <f>Primary!C49</f>
        <v>3363</v>
      </c>
      <c r="D319" s="134">
        <v>7</v>
      </c>
      <c r="E319" s="134">
        <f t="shared" si="19"/>
        <v>538</v>
      </c>
      <c r="F319" s="135">
        <f>Primary!J49</f>
        <v>1095</v>
      </c>
    </row>
    <row r="320" spans="1:6" ht="15">
      <c r="A320" s="134">
        <f t="shared" si="18"/>
        <v>202223</v>
      </c>
      <c r="B320" s="134" t="s">
        <v>166</v>
      </c>
      <c r="C320" s="134">
        <f>Primary!C50</f>
        <v>3364</v>
      </c>
      <c r="D320" s="134">
        <v>7</v>
      </c>
      <c r="E320" s="134">
        <f t="shared" si="19"/>
        <v>538</v>
      </c>
      <c r="F320" s="135">
        <f>Primary!J50</f>
        <v>1186</v>
      </c>
    </row>
    <row r="321" spans="1:6" ht="15">
      <c r="A321" s="134">
        <f t="shared" si="18"/>
        <v>202223</v>
      </c>
      <c r="B321" s="134" t="s">
        <v>166</v>
      </c>
      <c r="C321" s="134">
        <f>Primary!C51</f>
        <v>3365</v>
      </c>
      <c r="D321" s="134">
        <v>7</v>
      </c>
      <c r="E321" s="134">
        <f t="shared" si="19"/>
        <v>538</v>
      </c>
      <c r="F321" s="135">
        <f>Primary!J51</f>
        <v>1199</v>
      </c>
    </row>
    <row r="322" spans="1:6" ht="15">
      <c r="A322" s="134">
        <f t="shared" si="18"/>
        <v>202223</v>
      </c>
      <c r="B322" s="134" t="s">
        <v>166</v>
      </c>
      <c r="C322" s="134">
        <f>Primary!C52</f>
        <v>3367</v>
      </c>
      <c r="D322" s="134">
        <v>7</v>
      </c>
      <c r="E322" s="134">
        <f t="shared" si="19"/>
        <v>538</v>
      </c>
      <c r="F322" s="135">
        <f>Primary!J52</f>
        <v>1205</v>
      </c>
    </row>
    <row r="323" spans="1:6" ht="15">
      <c r="A323" s="134">
        <f t="shared" si="18"/>
        <v>202223</v>
      </c>
      <c r="B323" s="134" t="s">
        <v>166</v>
      </c>
      <c r="C323" s="134">
        <f>Primary!C53</f>
        <v>3368</v>
      </c>
      <c r="D323" s="134">
        <v>7</v>
      </c>
      <c r="E323" s="134">
        <f t="shared" si="19"/>
        <v>538</v>
      </c>
      <c r="F323" s="135">
        <f>Primary!J53</f>
        <v>1275</v>
      </c>
    </row>
    <row r="324" spans="1:6" ht="15">
      <c r="A324" s="134">
        <f t="shared" si="18"/>
        <v>202223</v>
      </c>
      <c r="B324" s="134" t="s">
        <v>166</v>
      </c>
      <c r="C324" s="134">
        <f>Primary!C54</f>
        <v>3372</v>
      </c>
      <c r="D324" s="134">
        <v>7</v>
      </c>
      <c r="E324" s="134">
        <f t="shared" si="19"/>
        <v>538</v>
      </c>
      <c r="F324" s="135">
        <f>Primary!J54</f>
        <v>1248</v>
      </c>
    </row>
    <row r="325" spans="1:6" ht="15">
      <c r="A325" s="134">
        <f t="shared" si="18"/>
        <v>202223</v>
      </c>
      <c r="B325" s="134" t="s">
        <v>166</v>
      </c>
      <c r="C325" s="134">
        <f>Primary!C55</f>
        <v>3373</v>
      </c>
      <c r="D325" s="134">
        <v>7</v>
      </c>
      <c r="E325" s="134">
        <f t="shared" si="19"/>
        <v>538</v>
      </c>
      <c r="F325" s="135">
        <f>Primary!J55</f>
        <v>1675</v>
      </c>
    </row>
    <row r="326" spans="1:6" ht="15">
      <c r="A326" s="134">
        <f aca="true" t="shared" si="20" ref="A326:A347">Year</f>
        <v>202223</v>
      </c>
      <c r="B326" s="134" t="s">
        <v>166</v>
      </c>
      <c r="C326" s="134">
        <f>Primary!C12</f>
        <v>2109</v>
      </c>
      <c r="D326" s="134">
        <v>8</v>
      </c>
      <c r="E326" s="134">
        <f aca="true" t="shared" si="21" ref="E326:E348">Authcode</f>
        <v>538</v>
      </c>
      <c r="F326" s="135">
        <f>Primary!K12</f>
        <v>330</v>
      </c>
    </row>
    <row r="327" spans="1:6" ht="15">
      <c r="A327" s="134">
        <f t="shared" si="20"/>
        <v>202223</v>
      </c>
      <c r="B327" s="134" t="s">
        <v>166</v>
      </c>
      <c r="C327" s="134">
        <f>Primary!C13</f>
        <v>2111</v>
      </c>
      <c r="D327" s="134">
        <v>8</v>
      </c>
      <c r="E327" s="134">
        <f t="shared" si="21"/>
        <v>538</v>
      </c>
      <c r="F327" s="135">
        <f>Primary!K13</f>
        <v>265</v>
      </c>
    </row>
    <row r="328" spans="1:6" ht="15">
      <c r="A328" s="134">
        <f t="shared" si="20"/>
        <v>202223</v>
      </c>
      <c r="B328" s="134" t="s">
        <v>166</v>
      </c>
      <c r="C328" s="134">
        <f>Primary!C14</f>
        <v>2114</v>
      </c>
      <c r="D328" s="134">
        <v>8</v>
      </c>
      <c r="E328" s="134">
        <f t="shared" si="21"/>
        <v>538</v>
      </c>
      <c r="F328" s="135">
        <f>Primary!K14</f>
        <v>212</v>
      </c>
    </row>
    <row r="329" spans="1:6" ht="15">
      <c r="A329" s="134">
        <f t="shared" si="20"/>
        <v>202223</v>
      </c>
      <c r="B329" s="134" t="s">
        <v>166</v>
      </c>
      <c r="C329" s="134">
        <f>Primary!C15</f>
        <v>2115</v>
      </c>
      <c r="D329" s="134">
        <v>8</v>
      </c>
      <c r="E329" s="134">
        <f t="shared" si="21"/>
        <v>538</v>
      </c>
      <c r="F329" s="135">
        <f>Primary!K15</f>
        <v>433</v>
      </c>
    </row>
    <row r="330" spans="1:6" ht="15">
      <c r="A330" s="134">
        <f t="shared" si="20"/>
        <v>202223</v>
      </c>
      <c r="B330" s="134" t="s">
        <v>166</v>
      </c>
      <c r="C330" s="134">
        <f>Primary!C16</f>
        <v>2117</v>
      </c>
      <c r="D330" s="134">
        <v>8</v>
      </c>
      <c r="E330" s="134">
        <f t="shared" si="21"/>
        <v>538</v>
      </c>
      <c r="F330" s="135">
        <f>Primary!K16</f>
        <v>296</v>
      </c>
    </row>
    <row r="331" spans="1:6" ht="15">
      <c r="A331" s="134">
        <f t="shared" si="20"/>
        <v>202223</v>
      </c>
      <c r="B331" s="134" t="s">
        <v>166</v>
      </c>
      <c r="C331" s="134">
        <f>Primary!C17</f>
        <v>2118</v>
      </c>
      <c r="D331" s="134">
        <v>8</v>
      </c>
      <c r="E331" s="134">
        <f t="shared" si="21"/>
        <v>538</v>
      </c>
      <c r="F331" s="135">
        <f>Primary!K17</f>
        <v>507</v>
      </c>
    </row>
    <row r="332" spans="1:6" ht="15">
      <c r="A332" s="134">
        <f t="shared" si="20"/>
        <v>202223</v>
      </c>
      <c r="B332" s="134" t="s">
        <v>166</v>
      </c>
      <c r="C332" s="134">
        <f>Primary!C18</f>
        <v>2120</v>
      </c>
      <c r="D332" s="134">
        <v>8</v>
      </c>
      <c r="E332" s="134">
        <f t="shared" si="21"/>
        <v>538</v>
      </c>
      <c r="F332" s="135">
        <f>Primary!K18</f>
        <v>260</v>
      </c>
    </row>
    <row r="333" spans="1:6" ht="15">
      <c r="A333" s="134">
        <f t="shared" si="20"/>
        <v>202223</v>
      </c>
      <c r="B333" s="134" t="s">
        <v>166</v>
      </c>
      <c r="C333" s="134">
        <f>Primary!C19</f>
        <v>2122</v>
      </c>
      <c r="D333" s="134">
        <v>8</v>
      </c>
      <c r="E333" s="134">
        <f t="shared" si="21"/>
        <v>538</v>
      </c>
      <c r="F333" s="135">
        <f>Primary!K19</f>
        <v>657</v>
      </c>
    </row>
    <row r="334" spans="1:6" ht="15">
      <c r="A334" s="134">
        <f t="shared" si="20"/>
        <v>202223</v>
      </c>
      <c r="B334" s="134" t="s">
        <v>166</v>
      </c>
      <c r="C334" s="134">
        <f>Primary!C20</f>
        <v>2124</v>
      </c>
      <c r="D334" s="134">
        <v>8</v>
      </c>
      <c r="E334" s="134">
        <f t="shared" si="21"/>
        <v>538</v>
      </c>
      <c r="F334" s="135">
        <f>Primary!K20</f>
        <v>343</v>
      </c>
    </row>
    <row r="335" spans="1:6" ht="15">
      <c r="A335" s="134">
        <f t="shared" si="20"/>
        <v>202223</v>
      </c>
      <c r="B335" s="134" t="s">
        <v>166</v>
      </c>
      <c r="C335" s="134">
        <f>Primary!C21</f>
        <v>2126</v>
      </c>
      <c r="D335" s="134">
        <v>8</v>
      </c>
      <c r="E335" s="134">
        <f t="shared" si="21"/>
        <v>538</v>
      </c>
      <c r="F335" s="135">
        <f>Primary!K21</f>
        <v>90</v>
      </c>
    </row>
    <row r="336" spans="1:6" ht="15">
      <c r="A336" s="134">
        <f t="shared" si="20"/>
        <v>202223</v>
      </c>
      <c r="B336" s="134" t="s">
        <v>166</v>
      </c>
      <c r="C336" s="134">
        <f>Primary!C22</f>
        <v>2127</v>
      </c>
      <c r="D336" s="134">
        <v>8</v>
      </c>
      <c r="E336" s="134">
        <f t="shared" si="21"/>
        <v>538</v>
      </c>
      <c r="F336" s="135">
        <f>Primary!K22</f>
        <v>128</v>
      </c>
    </row>
    <row r="337" spans="1:6" ht="15">
      <c r="A337" s="134">
        <f t="shared" si="20"/>
        <v>202223</v>
      </c>
      <c r="B337" s="134" t="s">
        <v>166</v>
      </c>
      <c r="C337" s="134">
        <f>Primary!C23</f>
        <v>2128</v>
      </c>
      <c r="D337" s="134">
        <v>8</v>
      </c>
      <c r="E337" s="134">
        <f t="shared" si="21"/>
        <v>538</v>
      </c>
      <c r="F337" s="135">
        <f>Primary!K23</f>
        <v>111</v>
      </c>
    </row>
    <row r="338" spans="1:6" ht="15">
      <c r="A338" s="134">
        <f t="shared" si="20"/>
        <v>202223</v>
      </c>
      <c r="B338" s="134" t="s">
        <v>166</v>
      </c>
      <c r="C338" s="134">
        <f>Primary!C24</f>
        <v>2131</v>
      </c>
      <c r="D338" s="134">
        <v>8</v>
      </c>
      <c r="E338" s="134">
        <f t="shared" si="21"/>
        <v>538</v>
      </c>
      <c r="F338" s="135">
        <f>Primary!K24</f>
        <v>258</v>
      </c>
    </row>
    <row r="339" spans="1:6" ht="15">
      <c r="A339" s="134">
        <f t="shared" si="20"/>
        <v>202223</v>
      </c>
      <c r="B339" s="134" t="s">
        <v>166</v>
      </c>
      <c r="C339" s="134">
        <f>Primary!C25</f>
        <v>2133</v>
      </c>
      <c r="D339" s="134">
        <v>8</v>
      </c>
      <c r="E339" s="134">
        <f t="shared" si="21"/>
        <v>538</v>
      </c>
      <c r="F339" s="135">
        <f>Primary!K25</f>
        <v>424</v>
      </c>
    </row>
    <row r="340" spans="1:6" ht="15">
      <c r="A340" s="134">
        <f t="shared" si="20"/>
        <v>202223</v>
      </c>
      <c r="B340" s="134" t="s">
        <v>166</v>
      </c>
      <c r="C340" s="134">
        <f>Primary!C26</f>
        <v>2136</v>
      </c>
      <c r="D340" s="134">
        <v>8</v>
      </c>
      <c r="E340" s="134">
        <f t="shared" si="21"/>
        <v>538</v>
      </c>
      <c r="F340" s="135">
        <f>Primary!K26</f>
        <v>408</v>
      </c>
    </row>
    <row r="341" spans="1:6" ht="15">
      <c r="A341" s="134">
        <f t="shared" si="20"/>
        <v>202223</v>
      </c>
      <c r="B341" s="134" t="s">
        <v>166</v>
      </c>
      <c r="C341" s="134">
        <f>Primary!C27</f>
        <v>2138</v>
      </c>
      <c r="D341" s="134">
        <v>8</v>
      </c>
      <c r="E341" s="134">
        <f t="shared" si="21"/>
        <v>538</v>
      </c>
      <c r="F341" s="135">
        <f>Primary!K27</f>
        <v>369</v>
      </c>
    </row>
    <row r="342" spans="1:6" ht="15">
      <c r="A342" s="134">
        <f t="shared" si="20"/>
        <v>202223</v>
      </c>
      <c r="B342" s="134" t="s">
        <v>166</v>
      </c>
      <c r="C342" s="134">
        <f>Primary!C28</f>
        <v>2144</v>
      </c>
      <c r="D342" s="134">
        <v>8</v>
      </c>
      <c r="E342" s="134">
        <f t="shared" si="21"/>
        <v>538</v>
      </c>
      <c r="F342" s="135">
        <f>Primary!K28</f>
        <v>262</v>
      </c>
    </row>
    <row r="343" spans="1:6" ht="15">
      <c r="A343" s="134">
        <f t="shared" si="20"/>
        <v>202223</v>
      </c>
      <c r="B343" s="134" t="s">
        <v>166</v>
      </c>
      <c r="C343" s="134">
        <f>Primary!C29</f>
        <v>2146</v>
      </c>
      <c r="D343" s="134">
        <v>8</v>
      </c>
      <c r="E343" s="134">
        <f t="shared" si="21"/>
        <v>538</v>
      </c>
      <c r="F343" s="135">
        <f>Primary!K29</f>
        <v>344</v>
      </c>
    </row>
    <row r="344" spans="1:6" ht="15">
      <c r="A344" s="134">
        <f t="shared" si="20"/>
        <v>202223</v>
      </c>
      <c r="B344" s="134" t="s">
        <v>166</v>
      </c>
      <c r="C344" s="134">
        <f>Primary!C30</f>
        <v>2148</v>
      </c>
      <c r="D344" s="134">
        <v>8</v>
      </c>
      <c r="E344" s="134">
        <f t="shared" si="21"/>
        <v>538</v>
      </c>
      <c r="F344" s="135">
        <f>Primary!K30</f>
        <v>545</v>
      </c>
    </row>
    <row r="345" spans="1:6" ht="15">
      <c r="A345" s="134">
        <f t="shared" si="20"/>
        <v>202223</v>
      </c>
      <c r="B345" s="134" t="s">
        <v>166</v>
      </c>
      <c r="C345" s="134">
        <f>Primary!C31</f>
        <v>2149</v>
      </c>
      <c r="D345" s="134">
        <v>8</v>
      </c>
      <c r="E345" s="134">
        <f t="shared" si="21"/>
        <v>538</v>
      </c>
      <c r="F345" s="135">
        <f>Primary!K31</f>
        <v>200</v>
      </c>
    </row>
    <row r="346" spans="1:6" ht="15">
      <c r="A346" s="134">
        <f t="shared" si="20"/>
        <v>202223</v>
      </c>
      <c r="B346" s="134" t="s">
        <v>166</v>
      </c>
      <c r="C346" s="134">
        <f>Primary!C32</f>
        <v>2151</v>
      </c>
      <c r="D346" s="134">
        <v>8</v>
      </c>
      <c r="E346" s="134">
        <f t="shared" si="21"/>
        <v>538</v>
      </c>
      <c r="F346" s="135">
        <f>Primary!K32</f>
        <v>301</v>
      </c>
    </row>
    <row r="347" spans="1:6" ht="15">
      <c r="A347" s="134">
        <f t="shared" si="20"/>
        <v>202223</v>
      </c>
      <c r="B347" s="134" t="s">
        <v>166</v>
      </c>
      <c r="C347" s="134">
        <f>Primary!C33</f>
        <v>2152</v>
      </c>
      <c r="D347" s="134">
        <v>8</v>
      </c>
      <c r="E347" s="134">
        <f t="shared" si="21"/>
        <v>538</v>
      </c>
      <c r="F347" s="135">
        <f>Primary!K33</f>
        <v>326</v>
      </c>
    </row>
    <row r="348" spans="1:6" ht="15">
      <c r="A348" s="134">
        <f aca="true" t="shared" si="22" ref="A348:A369">Year</f>
        <v>202223</v>
      </c>
      <c r="B348" s="134" t="s">
        <v>166</v>
      </c>
      <c r="C348" s="134">
        <f>Primary!C34</f>
        <v>2156</v>
      </c>
      <c r="D348" s="134">
        <v>8</v>
      </c>
      <c r="E348" s="134">
        <f t="shared" si="21"/>
        <v>538</v>
      </c>
      <c r="F348" s="135">
        <f>Primary!K34</f>
        <v>223</v>
      </c>
    </row>
    <row r="349" spans="1:6" ht="15">
      <c r="A349" s="134">
        <f t="shared" si="22"/>
        <v>202223</v>
      </c>
      <c r="B349" s="134" t="s">
        <v>166</v>
      </c>
      <c r="C349" s="134">
        <f>Primary!C35</f>
        <v>2163</v>
      </c>
      <c r="D349" s="134">
        <v>8</v>
      </c>
      <c r="E349" s="134">
        <f aca="true" t="shared" si="23" ref="E349:E369">Authcode</f>
        <v>538</v>
      </c>
      <c r="F349" s="135">
        <f>Primary!K35</f>
        <v>459</v>
      </c>
    </row>
    <row r="350" spans="1:6" ht="15">
      <c r="A350" s="134">
        <f t="shared" si="22"/>
        <v>202223</v>
      </c>
      <c r="B350" s="134" t="s">
        <v>166</v>
      </c>
      <c r="C350" s="134">
        <f>Primary!C36</f>
        <v>2165</v>
      </c>
      <c r="D350" s="134">
        <v>8</v>
      </c>
      <c r="E350" s="134">
        <f t="shared" si="23"/>
        <v>538</v>
      </c>
      <c r="F350" s="135">
        <f>Primary!K36</f>
        <v>239</v>
      </c>
    </row>
    <row r="351" spans="1:6" ht="15">
      <c r="A351" s="134">
        <f t="shared" si="22"/>
        <v>202223</v>
      </c>
      <c r="B351" s="134" t="s">
        <v>166</v>
      </c>
      <c r="C351" s="134">
        <f>Primary!C37</f>
        <v>2178</v>
      </c>
      <c r="D351" s="134">
        <v>8</v>
      </c>
      <c r="E351" s="134">
        <f t="shared" si="23"/>
        <v>538</v>
      </c>
      <c r="F351" s="135">
        <f>Primary!K37</f>
        <v>418</v>
      </c>
    </row>
    <row r="352" spans="1:6" ht="15">
      <c r="A352" s="134">
        <f t="shared" si="22"/>
        <v>202223</v>
      </c>
      <c r="B352" s="134" t="s">
        <v>166</v>
      </c>
      <c r="C352" s="134">
        <f>Primary!C38</f>
        <v>2179</v>
      </c>
      <c r="D352" s="134">
        <v>8</v>
      </c>
      <c r="E352" s="134">
        <f t="shared" si="23"/>
        <v>538</v>
      </c>
      <c r="F352" s="135">
        <f>Primary!K38</f>
        <v>272</v>
      </c>
    </row>
    <row r="353" spans="1:6" ht="15">
      <c r="A353" s="134">
        <f t="shared" si="22"/>
        <v>202223</v>
      </c>
      <c r="B353" s="134" t="s">
        <v>166</v>
      </c>
      <c r="C353" s="134">
        <f>Primary!C39</f>
        <v>2181</v>
      </c>
      <c r="D353" s="134">
        <v>8</v>
      </c>
      <c r="E353" s="134">
        <f t="shared" si="23"/>
        <v>538</v>
      </c>
      <c r="F353" s="135">
        <f>Primary!K39</f>
        <v>941</v>
      </c>
    </row>
    <row r="354" spans="1:6" ht="15">
      <c r="A354" s="134">
        <f t="shared" si="22"/>
        <v>202223</v>
      </c>
      <c r="B354" s="134" t="s">
        <v>166</v>
      </c>
      <c r="C354" s="134">
        <f>Primary!C40</f>
        <v>2182</v>
      </c>
      <c r="D354" s="134">
        <v>8</v>
      </c>
      <c r="E354" s="134">
        <f t="shared" si="23"/>
        <v>538</v>
      </c>
      <c r="F354" s="135">
        <f>Primary!K40</f>
        <v>615</v>
      </c>
    </row>
    <row r="355" spans="1:6" ht="15">
      <c r="A355" s="134">
        <f t="shared" si="22"/>
        <v>202223</v>
      </c>
      <c r="B355" s="134" t="s">
        <v>166</v>
      </c>
      <c r="C355" s="134">
        <f>Primary!C41</f>
        <v>2184</v>
      </c>
      <c r="D355" s="134">
        <v>8</v>
      </c>
      <c r="E355" s="134">
        <f t="shared" si="23"/>
        <v>538</v>
      </c>
      <c r="F355" s="135">
        <f>Primary!K41</f>
        <v>233</v>
      </c>
    </row>
    <row r="356" spans="1:6" ht="15">
      <c r="A356" s="134">
        <f t="shared" si="22"/>
        <v>202223</v>
      </c>
      <c r="B356" s="134" t="s">
        <v>166</v>
      </c>
      <c r="C356" s="134">
        <f>Primary!C42</f>
        <v>2185</v>
      </c>
      <c r="D356" s="134">
        <v>8</v>
      </c>
      <c r="E356" s="134">
        <f t="shared" si="23"/>
        <v>538</v>
      </c>
      <c r="F356" s="135">
        <f>Primary!K42</f>
        <v>414</v>
      </c>
    </row>
    <row r="357" spans="1:6" ht="15">
      <c r="A357" s="134">
        <f t="shared" si="22"/>
        <v>202223</v>
      </c>
      <c r="B357" s="134" t="s">
        <v>166</v>
      </c>
      <c r="C357" s="134">
        <f>Primary!C43</f>
        <v>2186</v>
      </c>
      <c r="D357" s="134">
        <v>8</v>
      </c>
      <c r="E357" s="134">
        <f t="shared" si="23"/>
        <v>538</v>
      </c>
      <c r="F357" s="135">
        <f>Primary!K43</f>
        <v>586</v>
      </c>
    </row>
    <row r="358" spans="1:6" ht="15">
      <c r="A358" s="134">
        <f t="shared" si="22"/>
        <v>202223</v>
      </c>
      <c r="B358" s="134" t="s">
        <v>166</v>
      </c>
      <c r="C358" s="134">
        <f>Primary!C44</f>
        <v>3037</v>
      </c>
      <c r="D358" s="134">
        <v>8</v>
      </c>
      <c r="E358" s="134">
        <f t="shared" si="23"/>
        <v>538</v>
      </c>
      <c r="F358" s="135">
        <f>Primary!K44</f>
        <v>141</v>
      </c>
    </row>
    <row r="359" spans="1:6" ht="15">
      <c r="A359" s="134">
        <f t="shared" si="22"/>
        <v>202223</v>
      </c>
      <c r="B359" s="134" t="s">
        <v>166</v>
      </c>
      <c r="C359" s="134">
        <f>Primary!C45</f>
        <v>3047</v>
      </c>
      <c r="D359" s="134">
        <v>8</v>
      </c>
      <c r="E359" s="134">
        <f t="shared" si="23"/>
        <v>538</v>
      </c>
      <c r="F359" s="135">
        <f>Primary!K45</f>
        <v>194</v>
      </c>
    </row>
    <row r="360" spans="1:6" ht="15">
      <c r="A360" s="134">
        <f t="shared" si="22"/>
        <v>202223</v>
      </c>
      <c r="B360" s="134" t="s">
        <v>166</v>
      </c>
      <c r="C360" s="134">
        <f>Primary!C46</f>
        <v>3057</v>
      </c>
      <c r="D360" s="134">
        <v>8</v>
      </c>
      <c r="E360" s="134">
        <f t="shared" si="23"/>
        <v>538</v>
      </c>
      <c r="F360" s="135">
        <f>Primary!K46</f>
        <v>246</v>
      </c>
    </row>
    <row r="361" spans="1:6" ht="15">
      <c r="A361" s="134">
        <f t="shared" si="22"/>
        <v>202223</v>
      </c>
      <c r="B361" s="134" t="s">
        <v>166</v>
      </c>
      <c r="C361" s="134">
        <f>Primary!C47</f>
        <v>3320</v>
      </c>
      <c r="D361" s="134">
        <v>8</v>
      </c>
      <c r="E361" s="134">
        <f t="shared" si="23"/>
        <v>538</v>
      </c>
      <c r="F361" s="135">
        <f>Primary!K47</f>
        <v>181</v>
      </c>
    </row>
    <row r="362" spans="1:6" ht="15">
      <c r="A362" s="134">
        <f t="shared" si="22"/>
        <v>202223</v>
      </c>
      <c r="B362" s="134" t="s">
        <v>166</v>
      </c>
      <c r="C362" s="134">
        <f>Primary!C48</f>
        <v>3321</v>
      </c>
      <c r="D362" s="134">
        <v>8</v>
      </c>
      <c r="E362" s="134">
        <f t="shared" si="23"/>
        <v>538</v>
      </c>
      <c r="F362" s="135">
        <f>Primary!K48</f>
        <v>129</v>
      </c>
    </row>
    <row r="363" spans="1:6" ht="15">
      <c r="A363" s="134">
        <f t="shared" si="22"/>
        <v>202223</v>
      </c>
      <c r="B363" s="134" t="s">
        <v>166</v>
      </c>
      <c r="C363" s="134">
        <f>Primary!C49</f>
        <v>3363</v>
      </c>
      <c r="D363" s="134">
        <v>8</v>
      </c>
      <c r="E363" s="134">
        <f t="shared" si="23"/>
        <v>538</v>
      </c>
      <c r="F363" s="135">
        <f>Primary!K49</f>
        <v>221</v>
      </c>
    </row>
    <row r="364" spans="1:6" ht="15">
      <c r="A364" s="134">
        <f t="shared" si="22"/>
        <v>202223</v>
      </c>
      <c r="B364" s="134" t="s">
        <v>166</v>
      </c>
      <c r="C364" s="134">
        <f>Primary!C50</f>
        <v>3364</v>
      </c>
      <c r="D364" s="134">
        <v>8</v>
      </c>
      <c r="E364" s="134">
        <f t="shared" si="23"/>
        <v>538</v>
      </c>
      <c r="F364" s="135">
        <f>Primary!K50</f>
        <v>212</v>
      </c>
    </row>
    <row r="365" spans="1:6" ht="15">
      <c r="A365" s="134">
        <f t="shared" si="22"/>
        <v>202223</v>
      </c>
      <c r="B365" s="134" t="s">
        <v>166</v>
      </c>
      <c r="C365" s="134">
        <f>Primary!C51</f>
        <v>3365</v>
      </c>
      <c r="D365" s="134">
        <v>8</v>
      </c>
      <c r="E365" s="134">
        <f t="shared" si="23"/>
        <v>538</v>
      </c>
      <c r="F365" s="135">
        <f>Primary!K51</f>
        <v>237</v>
      </c>
    </row>
    <row r="366" spans="1:6" ht="15">
      <c r="A366" s="134">
        <f t="shared" si="22"/>
        <v>202223</v>
      </c>
      <c r="B366" s="134" t="s">
        <v>166</v>
      </c>
      <c r="C366" s="134">
        <f>Primary!C52</f>
        <v>3367</v>
      </c>
      <c r="D366" s="134">
        <v>8</v>
      </c>
      <c r="E366" s="134">
        <f t="shared" si="23"/>
        <v>538</v>
      </c>
      <c r="F366" s="135">
        <f>Primary!K52</f>
        <v>258</v>
      </c>
    </row>
    <row r="367" spans="1:6" ht="15">
      <c r="A367" s="134">
        <f t="shared" si="22"/>
        <v>202223</v>
      </c>
      <c r="B367" s="134" t="s">
        <v>166</v>
      </c>
      <c r="C367" s="134">
        <f>Primary!C53</f>
        <v>3368</v>
      </c>
      <c r="D367" s="134">
        <v>8</v>
      </c>
      <c r="E367" s="134">
        <f t="shared" si="23"/>
        <v>538</v>
      </c>
      <c r="F367" s="135">
        <f>Primary!K53</f>
        <v>279</v>
      </c>
    </row>
    <row r="368" spans="1:6" ht="15">
      <c r="A368" s="134">
        <f t="shared" si="22"/>
        <v>202223</v>
      </c>
      <c r="B368" s="134" t="s">
        <v>166</v>
      </c>
      <c r="C368" s="134">
        <f>Primary!C54</f>
        <v>3372</v>
      </c>
      <c r="D368" s="134">
        <v>8</v>
      </c>
      <c r="E368" s="134">
        <f t="shared" si="23"/>
        <v>538</v>
      </c>
      <c r="F368" s="135">
        <f>Primary!K54</f>
        <v>173</v>
      </c>
    </row>
    <row r="369" spans="1:6" ht="15">
      <c r="A369" s="134">
        <f t="shared" si="22"/>
        <v>202223</v>
      </c>
      <c r="B369" s="134" t="s">
        <v>166</v>
      </c>
      <c r="C369" s="134">
        <f>Primary!C55</f>
        <v>3373</v>
      </c>
      <c r="D369" s="134">
        <v>8</v>
      </c>
      <c r="E369" s="134">
        <f t="shared" si="23"/>
        <v>538</v>
      </c>
      <c r="F369" s="135">
        <f>Primary!K55</f>
        <v>328</v>
      </c>
    </row>
    <row r="370" spans="1:7" ht="15">
      <c r="A370" s="134">
        <f aca="true" t="shared" si="24" ref="A370:A376">Year</f>
        <v>202223</v>
      </c>
      <c r="B370" s="134" t="s">
        <v>166</v>
      </c>
      <c r="C370" s="134">
        <f>Middle!C12</f>
        <v>5500</v>
      </c>
      <c r="D370" s="134">
        <v>1</v>
      </c>
      <c r="E370" s="134">
        <f aca="true" t="shared" si="25" ref="E370:E378">Authcode</f>
        <v>538</v>
      </c>
      <c r="F370" s="135">
        <f>Middle!D12</f>
        <v>6478</v>
      </c>
      <c r="G370" s="134" t="s">
        <v>267</v>
      </c>
    </row>
    <row r="371" spans="1:6" ht="15">
      <c r="A371" s="134">
        <f t="shared" si="24"/>
        <v>202223</v>
      </c>
      <c r="B371" s="134" t="s">
        <v>166</v>
      </c>
      <c r="C371" s="134">
        <f>Middle!C12</f>
        <v>5500</v>
      </c>
      <c r="D371" s="134">
        <v>2</v>
      </c>
      <c r="E371" s="134">
        <f t="shared" si="25"/>
        <v>538</v>
      </c>
      <c r="F371" s="135">
        <f>Middle!E12</f>
        <v>67</v>
      </c>
    </row>
    <row r="372" spans="1:6" ht="15">
      <c r="A372" s="134">
        <f t="shared" si="24"/>
        <v>202223</v>
      </c>
      <c r="B372" s="134" t="s">
        <v>166</v>
      </c>
      <c r="C372" s="134">
        <f>Middle!C12</f>
        <v>5500</v>
      </c>
      <c r="D372" s="134">
        <v>3</v>
      </c>
      <c r="E372" s="134">
        <f t="shared" si="25"/>
        <v>538</v>
      </c>
      <c r="F372" s="135">
        <f>Middle!F12</f>
        <v>1226</v>
      </c>
    </row>
    <row r="373" spans="1:6" ht="15">
      <c r="A373" s="134">
        <f t="shared" si="24"/>
        <v>202223</v>
      </c>
      <c r="B373" s="134" t="s">
        <v>166</v>
      </c>
      <c r="C373" s="134">
        <f>Middle!C12</f>
        <v>5500</v>
      </c>
      <c r="D373" s="134">
        <v>4</v>
      </c>
      <c r="E373" s="134">
        <f t="shared" si="25"/>
        <v>538</v>
      </c>
      <c r="F373" s="135">
        <f>Middle!G12</f>
        <v>7771</v>
      </c>
    </row>
    <row r="374" spans="1:6" ht="15">
      <c r="A374" s="134">
        <f t="shared" si="24"/>
        <v>202223</v>
      </c>
      <c r="B374" s="134" t="s">
        <v>166</v>
      </c>
      <c r="C374" s="134">
        <f>Middle!C12</f>
        <v>5500</v>
      </c>
      <c r="D374" s="134">
        <v>5</v>
      </c>
      <c r="E374" s="134">
        <f t="shared" si="25"/>
        <v>538</v>
      </c>
      <c r="F374" s="135">
        <f>Middle!H12</f>
        <v>620</v>
      </c>
    </row>
    <row r="375" spans="1:6" ht="15">
      <c r="A375" s="134">
        <f t="shared" si="24"/>
        <v>202223</v>
      </c>
      <c r="B375" s="134" t="s">
        <v>166</v>
      </c>
      <c r="C375" s="134">
        <f>Middle!C12</f>
        <v>5500</v>
      </c>
      <c r="D375" s="134">
        <v>6</v>
      </c>
      <c r="E375" s="134">
        <f t="shared" si="25"/>
        <v>538</v>
      </c>
      <c r="F375" s="135">
        <f>Middle!I12</f>
        <v>466</v>
      </c>
    </row>
    <row r="376" spans="1:6" ht="15">
      <c r="A376" s="134">
        <f t="shared" si="24"/>
        <v>202223</v>
      </c>
      <c r="B376" s="134" t="s">
        <v>166</v>
      </c>
      <c r="C376" s="134">
        <f>Middle!C12</f>
        <v>5500</v>
      </c>
      <c r="D376" s="134">
        <v>7</v>
      </c>
      <c r="E376" s="134">
        <f t="shared" si="25"/>
        <v>538</v>
      </c>
      <c r="F376" s="135">
        <f>Middle!J12</f>
        <v>7925</v>
      </c>
    </row>
    <row r="377" spans="1:6" ht="15">
      <c r="A377" s="134">
        <f aca="true" t="shared" si="26" ref="A377:A391">Year</f>
        <v>202223</v>
      </c>
      <c r="B377" s="134" t="s">
        <v>166</v>
      </c>
      <c r="C377" s="134">
        <f>Middle!C12</f>
        <v>5500</v>
      </c>
      <c r="D377" s="134">
        <v>8</v>
      </c>
      <c r="E377" s="134">
        <f t="shared" si="25"/>
        <v>538</v>
      </c>
      <c r="F377" s="135">
        <f>Middle!K12</f>
        <v>2059</v>
      </c>
    </row>
    <row r="378" spans="1:6" ht="15">
      <c r="A378" s="134">
        <f t="shared" si="26"/>
        <v>202223</v>
      </c>
      <c r="B378" s="134" t="s">
        <v>166</v>
      </c>
      <c r="C378" s="134">
        <f>Secondary!C12</f>
        <v>4060</v>
      </c>
      <c r="D378" s="134">
        <v>1</v>
      </c>
      <c r="E378" s="134">
        <f t="shared" si="25"/>
        <v>538</v>
      </c>
      <c r="F378" s="135">
        <f>Secondary!D12</f>
        <v>5076</v>
      </c>
    </row>
    <row r="379" spans="1:6" ht="15">
      <c r="A379" s="134">
        <f t="shared" si="26"/>
        <v>202223</v>
      </c>
      <c r="B379" s="134" t="s">
        <v>166</v>
      </c>
      <c r="C379" s="134">
        <f>Secondary!C13</f>
        <v>4065</v>
      </c>
      <c r="D379" s="134">
        <v>1</v>
      </c>
      <c r="E379" s="134">
        <f aca="true" t="shared" si="27" ref="E379:E391">Authcode</f>
        <v>538</v>
      </c>
      <c r="F379" s="135">
        <f>Secondary!D13</f>
        <v>6988</v>
      </c>
    </row>
    <row r="380" spans="1:6" ht="15">
      <c r="A380" s="134">
        <f t="shared" si="26"/>
        <v>202223</v>
      </c>
      <c r="B380" s="134" t="s">
        <v>166</v>
      </c>
      <c r="C380" s="134">
        <f>Secondary!C14</f>
        <v>4067</v>
      </c>
      <c r="D380" s="134">
        <v>1</v>
      </c>
      <c r="E380" s="134">
        <f t="shared" si="27"/>
        <v>538</v>
      </c>
      <c r="F380" s="135">
        <f>Secondary!D14</f>
        <v>6241</v>
      </c>
    </row>
    <row r="381" spans="1:6" ht="15">
      <c r="A381" s="134">
        <f t="shared" si="26"/>
        <v>202223</v>
      </c>
      <c r="B381" s="134" t="s">
        <v>166</v>
      </c>
      <c r="C381" s="134">
        <f>Secondary!C15</f>
        <v>4068</v>
      </c>
      <c r="D381" s="134">
        <v>1</v>
      </c>
      <c r="E381" s="134">
        <f t="shared" si="27"/>
        <v>538</v>
      </c>
      <c r="F381" s="135">
        <f>Secondary!D15</f>
        <v>5785</v>
      </c>
    </row>
    <row r="382" spans="1:6" ht="15">
      <c r="A382" s="134">
        <f t="shared" si="26"/>
        <v>202223</v>
      </c>
      <c r="B382" s="134" t="s">
        <v>166</v>
      </c>
      <c r="C382" s="134">
        <f>Secondary!C16</f>
        <v>4069</v>
      </c>
      <c r="D382" s="134">
        <v>1</v>
      </c>
      <c r="E382" s="134">
        <f t="shared" si="27"/>
        <v>538</v>
      </c>
      <c r="F382" s="135">
        <f>Secondary!D16</f>
        <v>5803</v>
      </c>
    </row>
    <row r="383" spans="1:6" ht="15">
      <c r="A383" s="134">
        <f t="shared" si="26"/>
        <v>202223</v>
      </c>
      <c r="B383" s="134" t="s">
        <v>166</v>
      </c>
      <c r="C383" s="134">
        <f>Secondary!C17</f>
        <v>4612</v>
      </c>
      <c r="D383" s="134">
        <v>1</v>
      </c>
      <c r="E383" s="134">
        <f t="shared" si="27"/>
        <v>538</v>
      </c>
      <c r="F383" s="135">
        <f>Secondary!D17</f>
        <v>3965</v>
      </c>
    </row>
    <row r="384" spans="1:6" ht="15">
      <c r="A384" s="134">
        <f t="shared" si="26"/>
        <v>202223</v>
      </c>
      <c r="B384" s="134" t="s">
        <v>166</v>
      </c>
      <c r="C384" s="134">
        <f>Secondary!C18</f>
        <v>5400</v>
      </c>
      <c r="D384" s="134">
        <v>1</v>
      </c>
      <c r="E384" s="134">
        <f t="shared" si="27"/>
        <v>538</v>
      </c>
      <c r="F384" s="135">
        <f>Secondary!D18</f>
        <v>9028</v>
      </c>
    </row>
    <row r="385" spans="1:6" ht="15">
      <c r="A385" s="134">
        <f t="shared" si="26"/>
        <v>202223</v>
      </c>
      <c r="B385" s="134" t="s">
        <v>166</v>
      </c>
      <c r="C385" s="134">
        <f>Secondary!C12</f>
        <v>4060</v>
      </c>
      <c r="D385" s="134">
        <v>2</v>
      </c>
      <c r="E385" s="134">
        <f t="shared" si="27"/>
        <v>538</v>
      </c>
      <c r="F385" s="135">
        <f>Secondary!E12</f>
        <v>51</v>
      </c>
    </row>
    <row r="386" spans="1:6" ht="15">
      <c r="A386" s="134">
        <f t="shared" si="26"/>
        <v>202223</v>
      </c>
      <c r="B386" s="134" t="s">
        <v>166</v>
      </c>
      <c r="C386" s="134">
        <f>Secondary!C13</f>
        <v>4065</v>
      </c>
      <c r="D386" s="134">
        <v>2</v>
      </c>
      <c r="E386" s="134">
        <f t="shared" si="27"/>
        <v>538</v>
      </c>
      <c r="F386" s="135">
        <f>Secondary!E13</f>
        <v>68</v>
      </c>
    </row>
    <row r="387" spans="1:6" ht="15">
      <c r="A387" s="134">
        <f t="shared" si="26"/>
        <v>202223</v>
      </c>
      <c r="B387" s="134" t="s">
        <v>166</v>
      </c>
      <c r="C387" s="134">
        <f>Secondary!C14</f>
        <v>4067</v>
      </c>
      <c r="D387" s="134">
        <v>2</v>
      </c>
      <c r="E387" s="134">
        <f t="shared" si="27"/>
        <v>538</v>
      </c>
      <c r="F387" s="135">
        <f>Secondary!E14</f>
        <v>64</v>
      </c>
    </row>
    <row r="388" spans="1:6" ht="15">
      <c r="A388" s="134">
        <f t="shared" si="26"/>
        <v>202223</v>
      </c>
      <c r="B388" s="134" t="s">
        <v>166</v>
      </c>
      <c r="C388" s="134">
        <f>Secondary!C15</f>
        <v>4068</v>
      </c>
      <c r="D388" s="134">
        <v>2</v>
      </c>
      <c r="E388" s="134">
        <f t="shared" si="27"/>
        <v>538</v>
      </c>
      <c r="F388" s="135">
        <f>Secondary!E15</f>
        <v>72</v>
      </c>
    </row>
    <row r="389" spans="1:6" ht="15">
      <c r="A389" s="134">
        <f t="shared" si="26"/>
        <v>202223</v>
      </c>
      <c r="B389" s="134" t="s">
        <v>166</v>
      </c>
      <c r="C389" s="134">
        <f>Secondary!C16</f>
        <v>4069</v>
      </c>
      <c r="D389" s="134">
        <v>2</v>
      </c>
      <c r="E389" s="134">
        <f t="shared" si="27"/>
        <v>538</v>
      </c>
      <c r="F389" s="135">
        <f>Secondary!E16</f>
        <v>69</v>
      </c>
    </row>
    <row r="390" spans="1:6" ht="15">
      <c r="A390" s="134">
        <f t="shared" si="26"/>
        <v>202223</v>
      </c>
      <c r="B390" s="134" t="s">
        <v>166</v>
      </c>
      <c r="C390" s="134">
        <f>Secondary!C17</f>
        <v>4612</v>
      </c>
      <c r="D390" s="134">
        <v>2</v>
      </c>
      <c r="E390" s="134">
        <f t="shared" si="27"/>
        <v>538</v>
      </c>
      <c r="F390" s="135">
        <f>Secondary!E17</f>
        <v>50</v>
      </c>
    </row>
    <row r="391" spans="1:6" ht="15">
      <c r="A391" s="134">
        <f t="shared" si="26"/>
        <v>202223</v>
      </c>
      <c r="B391" s="134" t="s">
        <v>166</v>
      </c>
      <c r="C391" s="134">
        <f>Secondary!C18</f>
        <v>5400</v>
      </c>
      <c r="D391" s="134">
        <v>2</v>
      </c>
      <c r="E391" s="134">
        <f t="shared" si="27"/>
        <v>538</v>
      </c>
      <c r="F391" s="135">
        <f>Secondary!E18</f>
        <v>108</v>
      </c>
    </row>
    <row r="392" spans="1:6" ht="15">
      <c r="A392" s="134">
        <f aca="true" t="shared" si="28" ref="A392:A398">Year</f>
        <v>202223</v>
      </c>
      <c r="B392" s="134" t="s">
        <v>166</v>
      </c>
      <c r="C392" s="134">
        <f>Secondary!C12</f>
        <v>4060</v>
      </c>
      <c r="D392" s="134">
        <v>3</v>
      </c>
      <c r="E392" s="134">
        <f aca="true" t="shared" si="29" ref="E392:E405">Authcode</f>
        <v>538</v>
      </c>
      <c r="F392" s="135">
        <f>Secondary!F12</f>
        <v>941</v>
      </c>
    </row>
    <row r="393" spans="1:6" ht="15">
      <c r="A393" s="134">
        <f t="shared" si="28"/>
        <v>202223</v>
      </c>
      <c r="B393" s="134" t="s">
        <v>166</v>
      </c>
      <c r="C393" s="134">
        <f>Secondary!C13</f>
        <v>4065</v>
      </c>
      <c r="D393" s="134">
        <v>3</v>
      </c>
      <c r="E393" s="134">
        <f t="shared" si="29"/>
        <v>538</v>
      </c>
      <c r="F393" s="135">
        <f>Secondary!F13</f>
        <v>1103</v>
      </c>
    </row>
    <row r="394" spans="1:6" ht="15">
      <c r="A394" s="134">
        <f t="shared" si="28"/>
        <v>202223</v>
      </c>
      <c r="B394" s="134" t="s">
        <v>166</v>
      </c>
      <c r="C394" s="134">
        <f>Secondary!C14</f>
        <v>4067</v>
      </c>
      <c r="D394" s="134">
        <v>3</v>
      </c>
      <c r="E394" s="134">
        <f t="shared" si="29"/>
        <v>538</v>
      </c>
      <c r="F394" s="135">
        <f>Secondary!F14</f>
        <v>1107</v>
      </c>
    </row>
    <row r="395" spans="1:6" ht="15">
      <c r="A395" s="134">
        <f t="shared" si="28"/>
        <v>202223</v>
      </c>
      <c r="B395" s="134" t="s">
        <v>166</v>
      </c>
      <c r="C395" s="134">
        <f>Secondary!C15</f>
        <v>4068</v>
      </c>
      <c r="D395" s="134">
        <v>3</v>
      </c>
      <c r="E395" s="134">
        <f t="shared" si="29"/>
        <v>538</v>
      </c>
      <c r="F395" s="135">
        <f>Secondary!F15</f>
        <v>965</v>
      </c>
    </row>
    <row r="396" spans="1:6" ht="15">
      <c r="A396" s="134">
        <f t="shared" si="28"/>
        <v>202223</v>
      </c>
      <c r="B396" s="134" t="s">
        <v>166</v>
      </c>
      <c r="C396" s="134">
        <f>Secondary!C16</f>
        <v>4069</v>
      </c>
      <c r="D396" s="134">
        <v>3</v>
      </c>
      <c r="E396" s="134">
        <f t="shared" si="29"/>
        <v>538</v>
      </c>
      <c r="F396" s="135">
        <f>Secondary!F16</f>
        <v>1263</v>
      </c>
    </row>
    <row r="397" spans="1:6" ht="15">
      <c r="A397" s="134">
        <f t="shared" si="28"/>
        <v>202223</v>
      </c>
      <c r="B397" s="134" t="s">
        <v>166</v>
      </c>
      <c r="C397" s="134">
        <f>Secondary!C17</f>
        <v>4612</v>
      </c>
      <c r="D397" s="134">
        <v>3</v>
      </c>
      <c r="E397" s="134">
        <f t="shared" si="29"/>
        <v>538</v>
      </c>
      <c r="F397" s="135">
        <f>Secondary!F17</f>
        <v>635</v>
      </c>
    </row>
    <row r="398" spans="1:6" ht="15">
      <c r="A398" s="134">
        <f t="shared" si="28"/>
        <v>202223</v>
      </c>
      <c r="B398" s="134" t="s">
        <v>166</v>
      </c>
      <c r="C398" s="134">
        <f>Secondary!C18</f>
        <v>5400</v>
      </c>
      <c r="D398" s="134">
        <v>3</v>
      </c>
      <c r="E398" s="134">
        <f t="shared" si="29"/>
        <v>538</v>
      </c>
      <c r="F398" s="135">
        <f>Secondary!F18</f>
        <v>2059</v>
      </c>
    </row>
    <row r="399" spans="1:6" ht="15">
      <c r="A399" s="134">
        <f aca="true" t="shared" si="30" ref="A399:A412">Year</f>
        <v>202223</v>
      </c>
      <c r="B399" s="134" t="s">
        <v>166</v>
      </c>
      <c r="C399" s="134">
        <f>Secondary!C12</f>
        <v>4060</v>
      </c>
      <c r="D399" s="134">
        <v>4</v>
      </c>
      <c r="E399" s="134">
        <f t="shared" si="29"/>
        <v>538</v>
      </c>
      <c r="F399" s="135">
        <f>Secondary!G12</f>
        <v>6068</v>
      </c>
    </row>
    <row r="400" spans="1:6" ht="15">
      <c r="A400" s="134">
        <f t="shared" si="30"/>
        <v>202223</v>
      </c>
      <c r="B400" s="134" t="s">
        <v>166</v>
      </c>
      <c r="C400" s="134">
        <f>Secondary!C13</f>
        <v>4065</v>
      </c>
      <c r="D400" s="134">
        <v>4</v>
      </c>
      <c r="E400" s="134">
        <f t="shared" si="29"/>
        <v>538</v>
      </c>
      <c r="F400" s="135">
        <f>Secondary!G13</f>
        <v>8159</v>
      </c>
    </row>
    <row r="401" spans="1:6" ht="15">
      <c r="A401" s="134">
        <f t="shared" si="30"/>
        <v>202223</v>
      </c>
      <c r="B401" s="134" t="s">
        <v>166</v>
      </c>
      <c r="C401" s="134">
        <f>Secondary!C14</f>
        <v>4067</v>
      </c>
      <c r="D401" s="134">
        <v>4</v>
      </c>
      <c r="E401" s="134">
        <f t="shared" si="29"/>
        <v>538</v>
      </c>
      <c r="F401" s="135">
        <f>Secondary!G14</f>
        <v>7412</v>
      </c>
    </row>
    <row r="402" spans="1:6" ht="15">
      <c r="A402" s="134">
        <f t="shared" si="30"/>
        <v>202223</v>
      </c>
      <c r="B402" s="134" t="s">
        <v>166</v>
      </c>
      <c r="C402" s="134">
        <f>Secondary!C15</f>
        <v>4068</v>
      </c>
      <c r="D402" s="134">
        <v>4</v>
      </c>
      <c r="E402" s="134">
        <f t="shared" si="29"/>
        <v>538</v>
      </c>
      <c r="F402" s="135">
        <f>Secondary!G15</f>
        <v>6822</v>
      </c>
    </row>
    <row r="403" spans="1:6" ht="15">
      <c r="A403" s="134">
        <f t="shared" si="30"/>
        <v>202223</v>
      </c>
      <c r="B403" s="134" t="s">
        <v>166</v>
      </c>
      <c r="C403" s="134">
        <f>Secondary!C16</f>
        <v>4069</v>
      </c>
      <c r="D403" s="134">
        <v>4</v>
      </c>
      <c r="E403" s="134">
        <f t="shared" si="29"/>
        <v>538</v>
      </c>
      <c r="F403" s="135">
        <f>Secondary!G16</f>
        <v>7135</v>
      </c>
    </row>
    <row r="404" spans="1:6" ht="15">
      <c r="A404" s="134">
        <f t="shared" si="30"/>
        <v>202223</v>
      </c>
      <c r="B404" s="134" t="s">
        <v>166</v>
      </c>
      <c r="C404" s="134">
        <f>Secondary!C17</f>
        <v>4612</v>
      </c>
      <c r="D404" s="134">
        <v>4</v>
      </c>
      <c r="E404" s="134">
        <f t="shared" si="29"/>
        <v>538</v>
      </c>
      <c r="F404" s="135">
        <f>Secondary!G17</f>
        <v>4650</v>
      </c>
    </row>
    <row r="405" spans="1:6" ht="15">
      <c r="A405" s="134">
        <f t="shared" si="30"/>
        <v>202223</v>
      </c>
      <c r="B405" s="134" t="s">
        <v>166</v>
      </c>
      <c r="C405" s="134">
        <f>Secondary!C18</f>
        <v>5400</v>
      </c>
      <c r="D405" s="134">
        <v>4</v>
      </c>
      <c r="E405" s="134">
        <f t="shared" si="29"/>
        <v>538</v>
      </c>
      <c r="F405" s="135">
        <f>Secondary!G18</f>
        <v>11195</v>
      </c>
    </row>
    <row r="406" spans="1:6" ht="15">
      <c r="A406" s="134">
        <f t="shared" si="30"/>
        <v>202223</v>
      </c>
      <c r="B406" s="134" t="s">
        <v>166</v>
      </c>
      <c r="C406" s="134">
        <f>Secondary!C12</f>
        <v>4060</v>
      </c>
      <c r="D406" s="134">
        <v>5</v>
      </c>
      <c r="E406" s="134">
        <f aca="true" t="shared" si="31" ref="E406:E412">Authcode</f>
        <v>538</v>
      </c>
      <c r="F406" s="135">
        <f>Secondary!H12</f>
        <v>748</v>
      </c>
    </row>
    <row r="407" spans="1:6" ht="15">
      <c r="A407" s="134">
        <f t="shared" si="30"/>
        <v>202223</v>
      </c>
      <c r="B407" s="134" t="s">
        <v>166</v>
      </c>
      <c r="C407" s="134">
        <f>Secondary!C13</f>
        <v>4065</v>
      </c>
      <c r="D407" s="134">
        <v>5</v>
      </c>
      <c r="E407" s="134">
        <f t="shared" si="31"/>
        <v>538</v>
      </c>
      <c r="F407" s="135">
        <f>Secondary!H13</f>
        <v>973</v>
      </c>
    </row>
    <row r="408" spans="1:6" ht="15">
      <c r="A408" s="134">
        <f t="shared" si="30"/>
        <v>202223</v>
      </c>
      <c r="B408" s="134" t="s">
        <v>166</v>
      </c>
      <c r="C408" s="134">
        <f>Secondary!C14</f>
        <v>4067</v>
      </c>
      <c r="D408" s="134">
        <v>5</v>
      </c>
      <c r="E408" s="134">
        <f t="shared" si="31"/>
        <v>538</v>
      </c>
      <c r="F408" s="135">
        <f>Secondary!H14</f>
        <v>563</v>
      </c>
    </row>
    <row r="409" spans="1:6" ht="15">
      <c r="A409" s="134">
        <f t="shared" si="30"/>
        <v>202223</v>
      </c>
      <c r="B409" s="134" t="s">
        <v>166</v>
      </c>
      <c r="C409" s="134">
        <f>Secondary!C15</f>
        <v>4068</v>
      </c>
      <c r="D409" s="134">
        <v>5</v>
      </c>
      <c r="E409" s="134">
        <f t="shared" si="31"/>
        <v>538</v>
      </c>
      <c r="F409" s="135">
        <f>Secondary!H15</f>
        <v>800</v>
      </c>
    </row>
    <row r="410" spans="1:6" ht="15">
      <c r="A410" s="134">
        <f t="shared" si="30"/>
        <v>202223</v>
      </c>
      <c r="B410" s="134" t="s">
        <v>166</v>
      </c>
      <c r="C410" s="134">
        <f>Secondary!C16</f>
        <v>4069</v>
      </c>
      <c r="D410" s="134">
        <v>5</v>
      </c>
      <c r="E410" s="134">
        <f t="shared" si="31"/>
        <v>538</v>
      </c>
      <c r="F410" s="135">
        <f>Secondary!H16</f>
        <v>891</v>
      </c>
    </row>
    <row r="411" spans="1:6" ht="15">
      <c r="A411" s="134">
        <f t="shared" si="30"/>
        <v>202223</v>
      </c>
      <c r="B411" s="134" t="s">
        <v>166</v>
      </c>
      <c r="C411" s="134">
        <f>Secondary!C17</f>
        <v>4612</v>
      </c>
      <c r="D411" s="134">
        <v>5</v>
      </c>
      <c r="E411" s="134">
        <f t="shared" si="31"/>
        <v>538</v>
      </c>
      <c r="F411" s="135">
        <f>Secondary!H17</f>
        <v>461</v>
      </c>
    </row>
    <row r="412" spans="1:6" ht="15">
      <c r="A412" s="134">
        <f t="shared" si="30"/>
        <v>202223</v>
      </c>
      <c r="B412" s="134" t="s">
        <v>166</v>
      </c>
      <c r="C412" s="134">
        <f>Secondary!C18</f>
        <v>5400</v>
      </c>
      <c r="D412" s="134">
        <v>5</v>
      </c>
      <c r="E412" s="134">
        <f t="shared" si="31"/>
        <v>538</v>
      </c>
      <c r="F412" s="135">
        <f>Secondary!H18</f>
        <v>535</v>
      </c>
    </row>
    <row r="413" spans="1:6" ht="15">
      <c r="A413" s="134">
        <f aca="true" t="shared" si="32" ref="A413:A419">Year</f>
        <v>202223</v>
      </c>
      <c r="B413" s="134" t="s">
        <v>166</v>
      </c>
      <c r="C413" s="134">
        <f>Secondary!C12</f>
        <v>4060</v>
      </c>
      <c r="D413" s="134">
        <v>6</v>
      </c>
      <c r="E413" s="134">
        <f aca="true" t="shared" si="33" ref="E413:E426">Authcode</f>
        <v>538</v>
      </c>
      <c r="F413" s="135">
        <f>Secondary!I12</f>
        <v>610</v>
      </c>
    </row>
    <row r="414" spans="1:6" ht="15">
      <c r="A414" s="134">
        <f t="shared" si="32"/>
        <v>202223</v>
      </c>
      <c r="B414" s="134" t="s">
        <v>166</v>
      </c>
      <c r="C414" s="134">
        <f>Secondary!C13</f>
        <v>4065</v>
      </c>
      <c r="D414" s="134">
        <v>6</v>
      </c>
      <c r="E414" s="134">
        <f t="shared" si="33"/>
        <v>538</v>
      </c>
      <c r="F414" s="135">
        <f>Secondary!I13</f>
        <v>651</v>
      </c>
    </row>
    <row r="415" spans="1:6" ht="15">
      <c r="A415" s="134">
        <f t="shared" si="32"/>
        <v>202223</v>
      </c>
      <c r="B415" s="134" t="s">
        <v>166</v>
      </c>
      <c r="C415" s="134">
        <f>Secondary!C14</f>
        <v>4067</v>
      </c>
      <c r="D415" s="134">
        <v>6</v>
      </c>
      <c r="E415" s="134">
        <f t="shared" si="33"/>
        <v>538</v>
      </c>
      <c r="F415" s="135">
        <f>Secondary!I14</f>
        <v>311</v>
      </c>
    </row>
    <row r="416" spans="1:6" ht="15">
      <c r="A416" s="134">
        <f t="shared" si="32"/>
        <v>202223</v>
      </c>
      <c r="B416" s="134" t="s">
        <v>166</v>
      </c>
      <c r="C416" s="134">
        <f>Secondary!C15</f>
        <v>4068</v>
      </c>
      <c r="D416" s="134">
        <v>6</v>
      </c>
      <c r="E416" s="134">
        <f t="shared" si="33"/>
        <v>538</v>
      </c>
      <c r="F416" s="135">
        <f>Secondary!I15</f>
        <v>921</v>
      </c>
    </row>
    <row r="417" spans="1:6" ht="15">
      <c r="A417" s="134">
        <f t="shared" si="32"/>
        <v>202223</v>
      </c>
      <c r="B417" s="134" t="s">
        <v>166</v>
      </c>
      <c r="C417" s="134">
        <f>Secondary!C16</f>
        <v>4069</v>
      </c>
      <c r="D417" s="134">
        <v>6</v>
      </c>
      <c r="E417" s="134">
        <f t="shared" si="33"/>
        <v>538</v>
      </c>
      <c r="F417" s="135">
        <f>Secondary!I16</f>
        <v>764</v>
      </c>
    </row>
    <row r="418" spans="1:6" ht="15">
      <c r="A418" s="134">
        <f t="shared" si="32"/>
        <v>202223</v>
      </c>
      <c r="B418" s="134" t="s">
        <v>166</v>
      </c>
      <c r="C418" s="134">
        <f>Secondary!C17</f>
        <v>4612</v>
      </c>
      <c r="D418" s="134">
        <v>6</v>
      </c>
      <c r="E418" s="134">
        <f t="shared" si="33"/>
        <v>538</v>
      </c>
      <c r="F418" s="135">
        <f>Secondary!I17</f>
        <v>293</v>
      </c>
    </row>
    <row r="419" spans="1:6" ht="15">
      <c r="A419" s="134">
        <f t="shared" si="32"/>
        <v>202223</v>
      </c>
      <c r="B419" s="134" t="s">
        <v>166</v>
      </c>
      <c r="C419" s="134">
        <f>Secondary!C18</f>
        <v>5400</v>
      </c>
      <c r="D419" s="134">
        <v>6</v>
      </c>
      <c r="E419" s="134">
        <f t="shared" si="33"/>
        <v>538</v>
      </c>
      <c r="F419" s="135">
        <f>Secondary!I18</f>
        <v>-588</v>
      </c>
    </row>
    <row r="420" spans="1:6" ht="15">
      <c r="A420" s="134">
        <f aca="true" t="shared" si="34" ref="A420:A433">Year</f>
        <v>202223</v>
      </c>
      <c r="B420" s="134" t="s">
        <v>166</v>
      </c>
      <c r="C420" s="134">
        <f>Secondary!C12</f>
        <v>4060</v>
      </c>
      <c r="D420" s="134">
        <v>7</v>
      </c>
      <c r="E420" s="134">
        <f t="shared" si="33"/>
        <v>538</v>
      </c>
      <c r="F420" s="135">
        <f>Secondary!J12</f>
        <v>6206</v>
      </c>
    </row>
    <row r="421" spans="1:6" ht="15">
      <c r="A421" s="134">
        <f t="shared" si="34"/>
        <v>202223</v>
      </c>
      <c r="B421" s="134" t="s">
        <v>166</v>
      </c>
      <c r="C421" s="134">
        <f>Secondary!C13</f>
        <v>4065</v>
      </c>
      <c r="D421" s="134">
        <v>7</v>
      </c>
      <c r="E421" s="134">
        <f t="shared" si="33"/>
        <v>538</v>
      </c>
      <c r="F421" s="135">
        <f>Secondary!J13</f>
        <v>8481</v>
      </c>
    </row>
    <row r="422" spans="1:6" ht="15">
      <c r="A422" s="134">
        <f t="shared" si="34"/>
        <v>202223</v>
      </c>
      <c r="B422" s="134" t="s">
        <v>166</v>
      </c>
      <c r="C422" s="134">
        <f>Secondary!C14</f>
        <v>4067</v>
      </c>
      <c r="D422" s="134">
        <v>7</v>
      </c>
      <c r="E422" s="134">
        <f t="shared" si="33"/>
        <v>538</v>
      </c>
      <c r="F422" s="135">
        <f>Secondary!J14</f>
        <v>7664</v>
      </c>
    </row>
    <row r="423" spans="1:6" ht="15">
      <c r="A423" s="134">
        <f t="shared" si="34"/>
        <v>202223</v>
      </c>
      <c r="B423" s="134" t="s">
        <v>166</v>
      </c>
      <c r="C423" s="134">
        <f>Secondary!C15</f>
        <v>4068</v>
      </c>
      <c r="D423" s="134">
        <v>7</v>
      </c>
      <c r="E423" s="134">
        <f t="shared" si="33"/>
        <v>538</v>
      </c>
      <c r="F423" s="135">
        <f>Secondary!J15</f>
        <v>6701</v>
      </c>
    </row>
    <row r="424" spans="1:6" ht="15">
      <c r="A424" s="134">
        <f t="shared" si="34"/>
        <v>202223</v>
      </c>
      <c r="B424" s="134" t="s">
        <v>166</v>
      </c>
      <c r="C424" s="134">
        <f>Secondary!C16</f>
        <v>4069</v>
      </c>
      <c r="D424" s="134">
        <v>7</v>
      </c>
      <c r="E424" s="134">
        <f t="shared" si="33"/>
        <v>538</v>
      </c>
      <c r="F424" s="135">
        <f>Secondary!J16</f>
        <v>7262</v>
      </c>
    </row>
    <row r="425" spans="1:6" ht="15">
      <c r="A425" s="134">
        <f t="shared" si="34"/>
        <v>202223</v>
      </c>
      <c r="B425" s="134" t="s">
        <v>166</v>
      </c>
      <c r="C425" s="134">
        <f>Secondary!C17</f>
        <v>4612</v>
      </c>
      <c r="D425" s="134">
        <v>7</v>
      </c>
      <c r="E425" s="134">
        <f t="shared" si="33"/>
        <v>538</v>
      </c>
      <c r="F425" s="135">
        <f>Secondary!J17</f>
        <v>4818</v>
      </c>
    </row>
    <row r="426" spans="1:6" ht="15">
      <c r="A426" s="134">
        <f t="shared" si="34"/>
        <v>202223</v>
      </c>
      <c r="B426" s="134" t="s">
        <v>166</v>
      </c>
      <c r="C426" s="134">
        <f>Secondary!C18</f>
        <v>5400</v>
      </c>
      <c r="D426" s="134">
        <v>7</v>
      </c>
      <c r="E426" s="134">
        <f t="shared" si="33"/>
        <v>538</v>
      </c>
      <c r="F426" s="135">
        <f>Secondary!J18</f>
        <v>12318</v>
      </c>
    </row>
    <row r="427" spans="1:6" ht="15">
      <c r="A427" s="134">
        <f t="shared" si="34"/>
        <v>202223</v>
      </c>
      <c r="B427" s="134" t="s">
        <v>166</v>
      </c>
      <c r="C427" s="134">
        <f>Secondary!C12</f>
        <v>4060</v>
      </c>
      <c r="D427" s="134">
        <v>8</v>
      </c>
      <c r="E427" s="134">
        <f aca="true" t="shared" si="35" ref="E427:E434">Authcode</f>
        <v>538</v>
      </c>
      <c r="F427" s="135">
        <f>Secondary!K12</f>
        <v>1538</v>
      </c>
    </row>
    <row r="428" spans="1:6" ht="15">
      <c r="A428" s="134">
        <f t="shared" si="34"/>
        <v>202223</v>
      </c>
      <c r="B428" s="134" t="s">
        <v>166</v>
      </c>
      <c r="C428" s="134">
        <f>Secondary!C13</f>
        <v>4065</v>
      </c>
      <c r="D428" s="134">
        <v>8</v>
      </c>
      <c r="E428" s="134">
        <f t="shared" si="35"/>
        <v>538</v>
      </c>
      <c r="F428" s="135">
        <f>Secondary!K13</f>
        <v>2484</v>
      </c>
    </row>
    <row r="429" spans="1:6" ht="15">
      <c r="A429" s="134">
        <f t="shared" si="34"/>
        <v>202223</v>
      </c>
      <c r="B429" s="134" t="s">
        <v>166</v>
      </c>
      <c r="C429" s="134">
        <f>Secondary!C14</f>
        <v>4067</v>
      </c>
      <c r="D429" s="134">
        <v>8</v>
      </c>
      <c r="E429" s="134">
        <f t="shared" si="35"/>
        <v>538</v>
      </c>
      <c r="F429" s="135">
        <f>Secondary!K14</f>
        <v>1953</v>
      </c>
    </row>
    <row r="430" spans="1:6" ht="15">
      <c r="A430" s="134">
        <f t="shared" si="34"/>
        <v>202223</v>
      </c>
      <c r="B430" s="134" t="s">
        <v>166</v>
      </c>
      <c r="C430" s="134">
        <f>Secondary!C15</f>
        <v>4068</v>
      </c>
      <c r="D430" s="134">
        <v>8</v>
      </c>
      <c r="E430" s="134">
        <f t="shared" si="35"/>
        <v>538</v>
      </c>
      <c r="F430" s="135">
        <f>Secondary!K15</f>
        <v>1513</v>
      </c>
    </row>
    <row r="431" spans="1:6" ht="15">
      <c r="A431" s="134">
        <f t="shared" si="34"/>
        <v>202223</v>
      </c>
      <c r="B431" s="134" t="s">
        <v>166</v>
      </c>
      <c r="C431" s="134">
        <f>Secondary!C16</f>
        <v>4069</v>
      </c>
      <c r="D431" s="134">
        <v>8</v>
      </c>
      <c r="E431" s="134">
        <f t="shared" si="35"/>
        <v>538</v>
      </c>
      <c r="F431" s="135">
        <f>Secondary!K16</f>
        <v>1811</v>
      </c>
    </row>
    <row r="432" spans="1:6" ht="15">
      <c r="A432" s="134">
        <f t="shared" si="34"/>
        <v>202223</v>
      </c>
      <c r="B432" s="134" t="s">
        <v>166</v>
      </c>
      <c r="C432" s="134">
        <f>Secondary!C17</f>
        <v>4612</v>
      </c>
      <c r="D432" s="134">
        <v>8</v>
      </c>
      <c r="E432" s="134">
        <f t="shared" si="35"/>
        <v>538</v>
      </c>
      <c r="F432" s="135">
        <f>Secondary!K17</f>
        <v>629</v>
      </c>
    </row>
    <row r="433" spans="1:6" ht="15">
      <c r="A433" s="134">
        <f t="shared" si="34"/>
        <v>202223</v>
      </c>
      <c r="B433" s="134" t="s">
        <v>166</v>
      </c>
      <c r="C433" s="134">
        <f>Secondary!C18</f>
        <v>5400</v>
      </c>
      <c r="D433" s="134">
        <v>8</v>
      </c>
      <c r="E433" s="134">
        <f t="shared" si="35"/>
        <v>538</v>
      </c>
      <c r="F433" s="135">
        <f>Secondary!K18</f>
        <v>4038</v>
      </c>
    </row>
    <row r="434" spans="1:6" ht="15">
      <c r="A434" s="134">
        <f>Year</f>
        <v>202223</v>
      </c>
      <c r="B434" s="134" t="s">
        <v>166</v>
      </c>
      <c r="C434" s="134">
        <f>Special!C12</f>
        <v>7024</v>
      </c>
      <c r="D434" s="134">
        <v>1</v>
      </c>
      <c r="E434" s="134">
        <f t="shared" si="35"/>
        <v>538</v>
      </c>
      <c r="F434" s="135">
        <f>Special!D12</f>
        <v>13297</v>
      </c>
    </row>
    <row r="435" spans="1:6" ht="15">
      <c r="A435" s="134">
        <f>Year</f>
        <v>202223</v>
      </c>
      <c r="B435" s="134" t="s">
        <v>166</v>
      </c>
      <c r="C435" s="134">
        <f>Special!C12</f>
        <v>7024</v>
      </c>
      <c r="D435" s="134">
        <v>2</v>
      </c>
      <c r="E435" s="134">
        <f aca="true" t="shared" si="36" ref="E435:E440">Authcode</f>
        <v>538</v>
      </c>
      <c r="F435" s="134">
        <f>Special!E12</f>
        <v>214</v>
      </c>
    </row>
    <row r="436" spans="1:6" ht="15">
      <c r="A436" s="134">
        <f>Year</f>
        <v>202223</v>
      </c>
      <c r="B436" s="134" t="s">
        <v>166</v>
      </c>
      <c r="C436" s="134">
        <f>Special!C12</f>
        <v>7024</v>
      </c>
      <c r="D436" s="134">
        <v>3</v>
      </c>
      <c r="E436" s="134">
        <f t="shared" si="36"/>
        <v>538</v>
      </c>
      <c r="F436" s="134">
        <f>Special!F12</f>
        <v>857</v>
      </c>
    </row>
    <row r="437" spans="1:6" ht="15">
      <c r="A437" s="134">
        <f>Year</f>
        <v>202223</v>
      </c>
      <c r="B437" s="134" t="s">
        <v>166</v>
      </c>
      <c r="C437" s="134">
        <f>Special!C12</f>
        <v>7024</v>
      </c>
      <c r="D437" s="134">
        <v>4</v>
      </c>
      <c r="E437" s="134">
        <f t="shared" si="36"/>
        <v>538</v>
      </c>
      <c r="F437" s="135">
        <f>Special!G12</f>
        <v>14368</v>
      </c>
    </row>
    <row r="438" spans="1:6" ht="15">
      <c r="A438" s="134">
        <f>Year</f>
        <v>202223</v>
      </c>
      <c r="B438" s="134" t="s">
        <v>166</v>
      </c>
      <c r="C438" s="134">
        <f>Special!C12</f>
        <v>7024</v>
      </c>
      <c r="D438" s="134">
        <v>5</v>
      </c>
      <c r="E438" s="134">
        <f t="shared" si="36"/>
        <v>538</v>
      </c>
      <c r="F438" s="134">
        <f>Special!H12</f>
        <v>779</v>
      </c>
    </row>
    <row r="439" spans="1:6" ht="15">
      <c r="A439" s="134">
        <f aca="true" t="shared" si="37" ref="A439:A473">Year</f>
        <v>202223</v>
      </c>
      <c r="B439" s="134" t="s">
        <v>166</v>
      </c>
      <c r="C439" s="134">
        <f>Special!C12</f>
        <v>7024</v>
      </c>
      <c r="D439" s="134">
        <v>6</v>
      </c>
      <c r="E439" s="134">
        <f t="shared" si="36"/>
        <v>538</v>
      </c>
      <c r="F439" s="134">
        <f>Special!I12</f>
        <v>575</v>
      </c>
    </row>
    <row r="440" spans="1:6" ht="15">
      <c r="A440" s="134">
        <f t="shared" si="37"/>
        <v>202223</v>
      </c>
      <c r="B440" s="134" t="s">
        <v>166</v>
      </c>
      <c r="C440" s="134">
        <f>Special!C12</f>
        <v>7024</v>
      </c>
      <c r="D440" s="134">
        <v>7</v>
      </c>
      <c r="E440" s="134">
        <f t="shared" si="36"/>
        <v>538</v>
      </c>
      <c r="F440" s="135">
        <f>Special!J12</f>
        <v>14572</v>
      </c>
    </row>
    <row r="441" spans="1:6" ht="15">
      <c r="A441" s="134">
        <f t="shared" si="37"/>
        <v>202223</v>
      </c>
      <c r="B441" s="134" t="s">
        <v>166</v>
      </c>
      <c r="C441" s="134">
        <f>Special!C12</f>
        <v>7024</v>
      </c>
      <c r="D441" s="134">
        <v>8</v>
      </c>
      <c r="E441" s="134">
        <f aca="true" t="shared" si="38" ref="E441:E489">Authcode</f>
        <v>538</v>
      </c>
      <c r="F441" s="135">
        <f>Special!K12</f>
        <v>852</v>
      </c>
    </row>
    <row r="442" spans="1:6" ht="15">
      <c r="A442" s="134">
        <f t="shared" si="37"/>
        <v>202223</v>
      </c>
      <c r="B442" s="134" t="s">
        <v>166</v>
      </c>
      <c r="C442" s="134">
        <v>8881</v>
      </c>
      <c r="D442" s="134">
        <v>1</v>
      </c>
      <c r="E442" s="134">
        <f t="shared" si="38"/>
        <v>538</v>
      </c>
      <c r="F442" s="135">
        <f>Nursery!D15</f>
        <v>603</v>
      </c>
    </row>
    <row r="443" spans="1:6" ht="15">
      <c r="A443" s="134">
        <f t="shared" si="37"/>
        <v>202223</v>
      </c>
      <c r="B443" s="134" t="s">
        <v>166</v>
      </c>
      <c r="C443" s="134">
        <v>8881</v>
      </c>
      <c r="D443" s="134">
        <v>2</v>
      </c>
      <c r="E443" s="134">
        <f t="shared" si="38"/>
        <v>538</v>
      </c>
      <c r="F443" s="135">
        <f>Nursery!E15</f>
        <v>-488</v>
      </c>
    </row>
    <row r="444" spans="1:6" ht="15">
      <c r="A444" s="134">
        <f t="shared" si="37"/>
        <v>202223</v>
      </c>
      <c r="B444" s="134" t="s">
        <v>166</v>
      </c>
      <c r="C444" s="134">
        <v>8881</v>
      </c>
      <c r="D444" s="134">
        <v>3</v>
      </c>
      <c r="E444" s="134">
        <f t="shared" si="38"/>
        <v>538</v>
      </c>
      <c r="F444" s="135">
        <f>Nursery!F15</f>
        <v>49</v>
      </c>
    </row>
    <row r="445" spans="1:6" ht="15">
      <c r="A445" s="134">
        <f t="shared" si="37"/>
        <v>202223</v>
      </c>
      <c r="B445" s="134" t="s">
        <v>166</v>
      </c>
      <c r="C445" s="134">
        <v>8881</v>
      </c>
      <c r="D445" s="134">
        <v>4</v>
      </c>
      <c r="E445" s="134">
        <f t="shared" si="38"/>
        <v>538</v>
      </c>
      <c r="F445" s="135">
        <f>Nursery!G15</f>
        <v>164</v>
      </c>
    </row>
    <row r="446" spans="1:6" ht="15">
      <c r="A446" s="134">
        <f t="shared" si="37"/>
        <v>202223</v>
      </c>
      <c r="B446" s="134" t="s">
        <v>166</v>
      </c>
      <c r="C446" s="134">
        <v>8881</v>
      </c>
      <c r="D446" s="134">
        <v>5</v>
      </c>
      <c r="E446" s="134">
        <f t="shared" si="38"/>
        <v>538</v>
      </c>
      <c r="F446" s="135">
        <f>Nursery!H15</f>
        <v>176</v>
      </c>
    </row>
    <row r="447" spans="1:6" ht="15">
      <c r="A447" s="134">
        <f t="shared" si="37"/>
        <v>202223</v>
      </c>
      <c r="B447" s="134" t="s">
        <v>166</v>
      </c>
      <c r="C447" s="134">
        <v>8881</v>
      </c>
      <c r="D447" s="134">
        <v>6</v>
      </c>
      <c r="E447" s="134">
        <f t="shared" si="38"/>
        <v>538</v>
      </c>
      <c r="F447" s="135">
        <f>Nursery!I15</f>
        <v>0</v>
      </c>
    </row>
    <row r="448" spans="1:6" ht="15">
      <c r="A448" s="134">
        <f t="shared" si="37"/>
        <v>202223</v>
      </c>
      <c r="B448" s="134" t="s">
        <v>166</v>
      </c>
      <c r="C448" s="134">
        <v>8881</v>
      </c>
      <c r="D448" s="134">
        <v>7</v>
      </c>
      <c r="E448" s="134">
        <f t="shared" si="38"/>
        <v>538</v>
      </c>
      <c r="F448" s="135">
        <f>Nursery!J15</f>
        <v>340</v>
      </c>
    </row>
    <row r="449" spans="1:6" ht="15">
      <c r="A449" s="134">
        <f t="shared" si="37"/>
        <v>202223</v>
      </c>
      <c r="B449" s="134" t="s">
        <v>166</v>
      </c>
      <c r="C449" s="134">
        <v>8881</v>
      </c>
      <c r="D449" s="134">
        <v>8</v>
      </c>
      <c r="E449" s="134">
        <f t="shared" si="38"/>
        <v>538</v>
      </c>
      <c r="F449" s="135">
        <f>Nursery!K15</f>
        <v>47</v>
      </c>
    </row>
    <row r="450" spans="1:6" ht="15">
      <c r="A450" s="134">
        <f t="shared" si="37"/>
        <v>202223</v>
      </c>
      <c r="B450" s="134" t="s">
        <v>166</v>
      </c>
      <c r="C450" s="134">
        <v>8882</v>
      </c>
      <c r="D450" s="134">
        <v>1</v>
      </c>
      <c r="E450" s="134">
        <f t="shared" si="38"/>
        <v>538</v>
      </c>
      <c r="F450" s="135">
        <f>Primary!D57</f>
        <v>48490</v>
      </c>
    </row>
    <row r="451" spans="1:6" ht="15">
      <c r="A451" s="134">
        <f t="shared" si="37"/>
        <v>202223</v>
      </c>
      <c r="B451" s="134" t="s">
        <v>166</v>
      </c>
      <c r="C451" s="134">
        <v>8882</v>
      </c>
      <c r="D451" s="134">
        <v>2</v>
      </c>
      <c r="E451" s="134">
        <f t="shared" si="38"/>
        <v>538</v>
      </c>
      <c r="F451" s="135">
        <f>Primary!E57</f>
        <v>1225</v>
      </c>
    </row>
    <row r="452" spans="1:6" ht="15">
      <c r="A452" s="134">
        <f t="shared" si="37"/>
        <v>202223</v>
      </c>
      <c r="B452" s="134" t="s">
        <v>166</v>
      </c>
      <c r="C452" s="134">
        <v>8882</v>
      </c>
      <c r="D452" s="134">
        <v>3</v>
      </c>
      <c r="E452" s="134">
        <f t="shared" si="38"/>
        <v>538</v>
      </c>
      <c r="F452" s="135">
        <f>Primary!F57</f>
        <v>14404</v>
      </c>
    </row>
    <row r="453" spans="1:6" ht="15">
      <c r="A453" s="134">
        <f t="shared" si="37"/>
        <v>202223</v>
      </c>
      <c r="B453" s="134" t="s">
        <v>166</v>
      </c>
      <c r="C453" s="134">
        <v>8882</v>
      </c>
      <c r="D453" s="134">
        <v>4</v>
      </c>
      <c r="E453" s="134">
        <f t="shared" si="38"/>
        <v>538</v>
      </c>
      <c r="F453" s="135">
        <f>Primary!G57</f>
        <v>64119</v>
      </c>
    </row>
    <row r="454" spans="1:6" ht="15">
      <c r="A454" s="134">
        <f t="shared" si="37"/>
        <v>202223</v>
      </c>
      <c r="B454" s="134" t="s">
        <v>166</v>
      </c>
      <c r="C454" s="134">
        <v>8882</v>
      </c>
      <c r="D454" s="134">
        <v>5</v>
      </c>
      <c r="E454" s="134">
        <f t="shared" si="38"/>
        <v>538</v>
      </c>
      <c r="F454" s="135">
        <f>Primary!H57</f>
        <v>6227</v>
      </c>
    </row>
    <row r="455" spans="1:6" ht="15">
      <c r="A455" s="134">
        <f t="shared" si="37"/>
        <v>202223</v>
      </c>
      <c r="B455" s="134" t="s">
        <v>166</v>
      </c>
      <c r="C455" s="134">
        <v>8882</v>
      </c>
      <c r="D455" s="134">
        <v>6</v>
      </c>
      <c r="E455" s="134">
        <f t="shared" si="38"/>
        <v>538</v>
      </c>
      <c r="F455" s="135">
        <f>Primary!I57</f>
        <v>2675</v>
      </c>
    </row>
    <row r="456" spans="1:6" ht="15">
      <c r="A456" s="134">
        <f t="shared" si="37"/>
        <v>202223</v>
      </c>
      <c r="B456" s="134" t="s">
        <v>166</v>
      </c>
      <c r="C456" s="134">
        <v>8882</v>
      </c>
      <c r="D456" s="134">
        <v>7</v>
      </c>
      <c r="E456" s="134">
        <f t="shared" si="38"/>
        <v>538</v>
      </c>
      <c r="F456" s="135">
        <f>Primary!J57</f>
        <v>67671</v>
      </c>
    </row>
    <row r="457" spans="1:6" ht="15">
      <c r="A457" s="134">
        <f t="shared" si="37"/>
        <v>202223</v>
      </c>
      <c r="B457" s="134" t="s">
        <v>166</v>
      </c>
      <c r="C457" s="134">
        <v>8882</v>
      </c>
      <c r="D457" s="134">
        <v>8</v>
      </c>
      <c r="E457" s="134">
        <f t="shared" si="38"/>
        <v>538</v>
      </c>
      <c r="F457" s="135">
        <f>Primary!K57</f>
        <v>14068</v>
      </c>
    </row>
    <row r="458" spans="1:6" ht="15">
      <c r="A458" s="134">
        <f t="shared" si="37"/>
        <v>202223</v>
      </c>
      <c r="B458" s="134" t="s">
        <v>166</v>
      </c>
      <c r="C458" s="134">
        <v>8883</v>
      </c>
      <c r="D458" s="134">
        <v>1</v>
      </c>
      <c r="E458" s="134">
        <f t="shared" si="38"/>
        <v>538</v>
      </c>
      <c r="F458" s="135">
        <f>Secondary!D20</f>
        <v>42886</v>
      </c>
    </row>
    <row r="459" spans="1:6" ht="15">
      <c r="A459" s="134">
        <f t="shared" si="37"/>
        <v>202223</v>
      </c>
      <c r="B459" s="134" t="s">
        <v>166</v>
      </c>
      <c r="C459" s="134">
        <v>8883</v>
      </c>
      <c r="D459" s="134">
        <v>2</v>
      </c>
      <c r="E459" s="134">
        <f t="shared" si="38"/>
        <v>538</v>
      </c>
      <c r="F459" s="135">
        <f>Secondary!E20</f>
        <v>482</v>
      </c>
    </row>
    <row r="460" spans="1:6" ht="15">
      <c r="A460" s="134">
        <f t="shared" si="37"/>
        <v>202223</v>
      </c>
      <c r="B460" s="134" t="s">
        <v>166</v>
      </c>
      <c r="C460" s="134">
        <v>8883</v>
      </c>
      <c r="D460" s="134">
        <v>3</v>
      </c>
      <c r="E460" s="134">
        <f t="shared" si="38"/>
        <v>538</v>
      </c>
      <c r="F460" s="135">
        <f>Secondary!F20</f>
        <v>8073</v>
      </c>
    </row>
    <row r="461" spans="1:6" ht="15">
      <c r="A461" s="134">
        <f t="shared" si="37"/>
        <v>202223</v>
      </c>
      <c r="B461" s="134" t="s">
        <v>166</v>
      </c>
      <c r="C461" s="134">
        <v>8883</v>
      </c>
      <c r="D461" s="134">
        <v>4</v>
      </c>
      <c r="E461" s="134">
        <f t="shared" si="38"/>
        <v>538</v>
      </c>
      <c r="F461" s="135">
        <f>Secondary!G20</f>
        <v>51441</v>
      </c>
    </row>
    <row r="462" spans="1:6" ht="15">
      <c r="A462" s="134">
        <f t="shared" si="37"/>
        <v>202223</v>
      </c>
      <c r="B462" s="134" t="s">
        <v>166</v>
      </c>
      <c r="C462" s="134">
        <v>8883</v>
      </c>
      <c r="D462" s="134">
        <v>5</v>
      </c>
      <c r="E462" s="134">
        <f t="shared" si="38"/>
        <v>538</v>
      </c>
      <c r="F462" s="135">
        <f>Secondary!H20</f>
        <v>4971</v>
      </c>
    </row>
    <row r="463" spans="1:6" ht="15">
      <c r="A463" s="134">
        <f t="shared" si="37"/>
        <v>202223</v>
      </c>
      <c r="B463" s="134" t="s">
        <v>166</v>
      </c>
      <c r="C463" s="134">
        <v>8883</v>
      </c>
      <c r="D463" s="134">
        <v>6</v>
      </c>
      <c r="E463" s="134">
        <f t="shared" si="38"/>
        <v>538</v>
      </c>
      <c r="F463" s="135">
        <f>Secondary!I20</f>
        <v>2962</v>
      </c>
    </row>
    <row r="464" spans="1:6" ht="15">
      <c r="A464" s="134">
        <f t="shared" si="37"/>
        <v>202223</v>
      </c>
      <c r="B464" s="134" t="s">
        <v>166</v>
      </c>
      <c r="C464" s="134">
        <v>8883</v>
      </c>
      <c r="D464" s="134">
        <v>7</v>
      </c>
      <c r="E464" s="134">
        <f t="shared" si="38"/>
        <v>538</v>
      </c>
      <c r="F464" s="135">
        <f>Secondary!J20</f>
        <v>53450</v>
      </c>
    </row>
    <row r="465" spans="1:6" ht="15">
      <c r="A465" s="134">
        <f t="shared" si="37"/>
        <v>202223</v>
      </c>
      <c r="B465" s="134" t="s">
        <v>166</v>
      </c>
      <c r="C465" s="134">
        <v>8883</v>
      </c>
      <c r="D465" s="134">
        <v>8</v>
      </c>
      <c r="E465" s="134">
        <f t="shared" si="38"/>
        <v>538</v>
      </c>
      <c r="F465" s="135">
        <f>Secondary!K20</f>
        <v>13966</v>
      </c>
    </row>
    <row r="466" spans="1:6" ht="15">
      <c r="A466" s="134">
        <f t="shared" si="37"/>
        <v>202223</v>
      </c>
      <c r="B466" s="134" t="s">
        <v>166</v>
      </c>
      <c r="C466" s="134">
        <v>8884</v>
      </c>
      <c r="D466" s="134">
        <v>1</v>
      </c>
      <c r="E466" s="134">
        <f t="shared" si="38"/>
        <v>538</v>
      </c>
      <c r="F466" s="135">
        <f>Special!D14</f>
        <v>13297</v>
      </c>
    </row>
    <row r="467" spans="1:6" ht="15">
      <c r="A467" s="134">
        <f t="shared" si="37"/>
        <v>202223</v>
      </c>
      <c r="B467" s="134" t="s">
        <v>166</v>
      </c>
      <c r="C467" s="134">
        <v>8884</v>
      </c>
      <c r="D467" s="134">
        <v>2</v>
      </c>
      <c r="E467" s="134">
        <f t="shared" si="38"/>
        <v>538</v>
      </c>
      <c r="F467" s="135">
        <f>Special!E14</f>
        <v>214</v>
      </c>
    </row>
    <row r="468" spans="1:6" ht="15">
      <c r="A468" s="134">
        <f t="shared" si="37"/>
        <v>202223</v>
      </c>
      <c r="B468" s="134" t="s">
        <v>166</v>
      </c>
      <c r="C468" s="134">
        <v>8884</v>
      </c>
      <c r="D468" s="134">
        <v>3</v>
      </c>
      <c r="E468" s="134">
        <f t="shared" si="38"/>
        <v>538</v>
      </c>
      <c r="F468" s="135">
        <f>Special!F14</f>
        <v>857</v>
      </c>
    </row>
    <row r="469" spans="1:6" ht="15">
      <c r="A469" s="134">
        <f t="shared" si="37"/>
        <v>202223</v>
      </c>
      <c r="B469" s="134" t="s">
        <v>166</v>
      </c>
      <c r="C469" s="134">
        <v>8884</v>
      </c>
      <c r="D469" s="134">
        <v>4</v>
      </c>
      <c r="E469" s="134">
        <f t="shared" si="38"/>
        <v>538</v>
      </c>
      <c r="F469" s="135">
        <f>Special!G14</f>
        <v>14368</v>
      </c>
    </row>
    <row r="470" spans="1:6" ht="15">
      <c r="A470" s="134">
        <f t="shared" si="37"/>
        <v>202223</v>
      </c>
      <c r="B470" s="134" t="s">
        <v>166</v>
      </c>
      <c r="C470" s="134">
        <v>8884</v>
      </c>
      <c r="D470" s="134">
        <v>5</v>
      </c>
      <c r="E470" s="134">
        <f t="shared" si="38"/>
        <v>538</v>
      </c>
      <c r="F470" s="135">
        <f>Special!H14</f>
        <v>779</v>
      </c>
    </row>
    <row r="471" spans="1:6" ht="15">
      <c r="A471" s="134">
        <f t="shared" si="37"/>
        <v>202223</v>
      </c>
      <c r="B471" s="134" t="s">
        <v>166</v>
      </c>
      <c r="C471" s="134">
        <v>8884</v>
      </c>
      <c r="D471" s="134">
        <v>6</v>
      </c>
      <c r="E471" s="134">
        <f t="shared" si="38"/>
        <v>538</v>
      </c>
      <c r="F471" s="135">
        <f>Special!I14</f>
        <v>575</v>
      </c>
    </row>
    <row r="472" spans="1:6" ht="15">
      <c r="A472" s="134">
        <f t="shared" si="37"/>
        <v>202223</v>
      </c>
      <c r="B472" s="134" t="s">
        <v>166</v>
      </c>
      <c r="C472" s="134">
        <v>8884</v>
      </c>
      <c r="D472" s="134">
        <v>7</v>
      </c>
      <c r="E472" s="134">
        <f t="shared" si="38"/>
        <v>538</v>
      </c>
      <c r="F472" s="135">
        <f>Special!J14</f>
        <v>14572</v>
      </c>
    </row>
    <row r="473" spans="1:6" ht="15">
      <c r="A473" s="134">
        <f t="shared" si="37"/>
        <v>202223</v>
      </c>
      <c r="B473" s="134" t="s">
        <v>166</v>
      </c>
      <c r="C473" s="134">
        <v>8884</v>
      </c>
      <c r="D473" s="134">
        <v>8</v>
      </c>
      <c r="E473" s="134">
        <f t="shared" si="38"/>
        <v>538</v>
      </c>
      <c r="F473" s="135">
        <f>Special!K14</f>
        <v>852</v>
      </c>
    </row>
    <row r="474" spans="1:6" ht="15">
      <c r="A474" s="134">
        <f aca="true" t="shared" si="39" ref="A474:A489">Year</f>
        <v>202223</v>
      </c>
      <c r="B474" s="134" t="s">
        <v>166</v>
      </c>
      <c r="C474" s="134">
        <v>8885</v>
      </c>
      <c r="D474" s="134">
        <v>1</v>
      </c>
      <c r="E474" s="134">
        <f t="shared" si="38"/>
        <v>538</v>
      </c>
      <c r="F474" s="135">
        <f>Special!D16</f>
        <v>111754</v>
      </c>
    </row>
    <row r="475" spans="1:6" ht="15">
      <c r="A475" s="134">
        <f t="shared" si="39"/>
        <v>202223</v>
      </c>
      <c r="B475" s="134" t="s">
        <v>166</v>
      </c>
      <c r="C475" s="134">
        <v>8885</v>
      </c>
      <c r="D475" s="134">
        <v>2</v>
      </c>
      <c r="E475" s="134">
        <f t="shared" si="38"/>
        <v>538</v>
      </c>
      <c r="F475" s="135">
        <f>Special!E16</f>
        <v>1500</v>
      </c>
    </row>
    <row r="476" spans="1:6" ht="15">
      <c r="A476" s="134">
        <f t="shared" si="39"/>
        <v>202223</v>
      </c>
      <c r="B476" s="134" t="s">
        <v>166</v>
      </c>
      <c r="C476" s="134">
        <v>8885</v>
      </c>
      <c r="D476" s="134">
        <v>3</v>
      </c>
      <c r="E476" s="134">
        <f t="shared" si="38"/>
        <v>538</v>
      </c>
      <c r="F476" s="135">
        <f>Special!F16</f>
        <v>24609</v>
      </c>
    </row>
    <row r="477" spans="1:6" ht="15">
      <c r="A477" s="134">
        <f t="shared" si="39"/>
        <v>202223</v>
      </c>
      <c r="B477" s="134" t="s">
        <v>166</v>
      </c>
      <c r="C477" s="134">
        <v>8885</v>
      </c>
      <c r="D477" s="134">
        <v>4</v>
      </c>
      <c r="E477" s="134">
        <f t="shared" si="38"/>
        <v>538</v>
      </c>
      <c r="F477" s="135">
        <f>Special!G16</f>
        <v>137863</v>
      </c>
    </row>
    <row r="478" spans="1:6" ht="15">
      <c r="A478" s="134">
        <f t="shared" si="39"/>
        <v>202223</v>
      </c>
      <c r="B478" s="134" t="s">
        <v>166</v>
      </c>
      <c r="C478" s="134">
        <v>8885</v>
      </c>
      <c r="D478" s="134">
        <v>5</v>
      </c>
      <c r="E478" s="134">
        <f t="shared" si="38"/>
        <v>538</v>
      </c>
      <c r="F478" s="135">
        <f>Special!H16</f>
        <v>12773</v>
      </c>
    </row>
    <row r="479" spans="1:6" ht="15">
      <c r="A479" s="134">
        <f t="shared" si="39"/>
        <v>202223</v>
      </c>
      <c r="B479" s="134" t="s">
        <v>166</v>
      </c>
      <c r="C479" s="134">
        <v>8885</v>
      </c>
      <c r="D479" s="134">
        <v>6</v>
      </c>
      <c r="E479" s="134">
        <f t="shared" si="38"/>
        <v>538</v>
      </c>
      <c r="F479" s="135">
        <f>Special!I16</f>
        <v>6678</v>
      </c>
    </row>
    <row r="480" spans="1:6" ht="15">
      <c r="A480" s="134">
        <f t="shared" si="39"/>
        <v>202223</v>
      </c>
      <c r="B480" s="134" t="s">
        <v>166</v>
      </c>
      <c r="C480" s="134">
        <v>8885</v>
      </c>
      <c r="D480" s="134">
        <v>7</v>
      </c>
      <c r="E480" s="134">
        <f t="shared" si="38"/>
        <v>538</v>
      </c>
      <c r="F480" s="135">
        <f>Special!J16</f>
        <v>143958</v>
      </c>
    </row>
    <row r="481" spans="1:6" ht="15">
      <c r="A481" s="134">
        <f t="shared" si="39"/>
        <v>202223</v>
      </c>
      <c r="B481" s="134" t="s">
        <v>166</v>
      </c>
      <c r="C481" s="134">
        <v>8885</v>
      </c>
      <c r="D481" s="134">
        <v>8</v>
      </c>
      <c r="E481" s="134">
        <f t="shared" si="38"/>
        <v>538</v>
      </c>
      <c r="F481" s="135">
        <f>Special!K16</f>
        <v>30992</v>
      </c>
    </row>
    <row r="482" spans="1:6" ht="15">
      <c r="A482" s="134">
        <f t="shared" si="39"/>
        <v>202223</v>
      </c>
      <c r="B482" s="134" t="s">
        <v>166</v>
      </c>
      <c r="C482" s="134">
        <v>8886</v>
      </c>
      <c r="D482" s="134">
        <v>1</v>
      </c>
      <c r="E482" s="134">
        <f t="shared" si="38"/>
        <v>538</v>
      </c>
      <c r="F482" s="135">
        <f>Middle!D14</f>
        <v>6478</v>
      </c>
    </row>
    <row r="483" spans="1:6" ht="15">
      <c r="A483" s="134">
        <f t="shared" si="39"/>
        <v>202223</v>
      </c>
      <c r="B483" s="134" t="s">
        <v>166</v>
      </c>
      <c r="C483" s="134">
        <v>8886</v>
      </c>
      <c r="D483" s="134">
        <v>2</v>
      </c>
      <c r="E483" s="134">
        <f t="shared" si="38"/>
        <v>538</v>
      </c>
      <c r="F483" s="135">
        <f>Middle!E14</f>
        <v>67</v>
      </c>
    </row>
    <row r="484" spans="1:6" ht="15">
      <c r="A484" s="134">
        <f t="shared" si="39"/>
        <v>202223</v>
      </c>
      <c r="B484" s="134" t="s">
        <v>166</v>
      </c>
      <c r="C484" s="134">
        <v>8886</v>
      </c>
      <c r="D484" s="134">
        <v>3</v>
      </c>
      <c r="E484" s="134">
        <f t="shared" si="38"/>
        <v>538</v>
      </c>
      <c r="F484" s="135">
        <f>Middle!F14</f>
        <v>1226</v>
      </c>
    </row>
    <row r="485" spans="1:6" ht="15">
      <c r="A485" s="134">
        <f t="shared" si="39"/>
        <v>202223</v>
      </c>
      <c r="B485" s="134" t="s">
        <v>166</v>
      </c>
      <c r="C485" s="134">
        <v>8886</v>
      </c>
      <c r="D485" s="134">
        <v>4</v>
      </c>
      <c r="E485" s="134">
        <f t="shared" si="38"/>
        <v>538</v>
      </c>
      <c r="F485" s="135">
        <f>Middle!G14</f>
        <v>7771</v>
      </c>
    </row>
    <row r="486" spans="1:6" ht="15">
      <c r="A486" s="134">
        <f t="shared" si="39"/>
        <v>202223</v>
      </c>
      <c r="B486" s="134" t="s">
        <v>166</v>
      </c>
      <c r="C486" s="134">
        <v>8886</v>
      </c>
      <c r="D486" s="134">
        <v>5</v>
      </c>
      <c r="E486" s="134">
        <f t="shared" si="38"/>
        <v>538</v>
      </c>
      <c r="F486" s="135">
        <f>Middle!H14</f>
        <v>620</v>
      </c>
    </row>
    <row r="487" spans="1:6" ht="15">
      <c r="A487" s="134">
        <f t="shared" si="39"/>
        <v>202223</v>
      </c>
      <c r="B487" s="134" t="s">
        <v>166</v>
      </c>
      <c r="C487" s="134">
        <v>8886</v>
      </c>
      <c r="D487" s="134">
        <v>6</v>
      </c>
      <c r="E487" s="134">
        <f t="shared" si="38"/>
        <v>538</v>
      </c>
      <c r="F487" s="135">
        <f>Middle!I14</f>
        <v>466</v>
      </c>
    </row>
    <row r="488" spans="1:6" ht="15">
      <c r="A488" s="134">
        <f t="shared" si="39"/>
        <v>202223</v>
      </c>
      <c r="B488" s="134" t="s">
        <v>166</v>
      </c>
      <c r="C488" s="134">
        <v>8886</v>
      </c>
      <c r="D488" s="134">
        <v>7</v>
      </c>
      <c r="E488" s="134">
        <f t="shared" si="38"/>
        <v>538</v>
      </c>
      <c r="F488" s="135">
        <f>Middle!J14</f>
        <v>7925</v>
      </c>
    </row>
    <row r="489" spans="1:6" ht="15">
      <c r="A489" s="134">
        <f t="shared" si="39"/>
        <v>202223</v>
      </c>
      <c r="B489" s="134" t="s">
        <v>166</v>
      </c>
      <c r="C489" s="134">
        <v>8886</v>
      </c>
      <c r="D489" s="134">
        <v>8</v>
      </c>
      <c r="E489" s="134">
        <f t="shared" si="38"/>
        <v>538</v>
      </c>
      <c r="F489" s="135">
        <f>Middle!K14</f>
        <v>2059</v>
      </c>
    </row>
  </sheetData>
  <sheetProtection sheet="1" objects="1" scenarios="1"/>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43"/>
    <pageSetUpPr fitToPage="1"/>
  </sheetPr>
  <dimension ref="A1:V28"/>
  <sheetViews>
    <sheetView zoomScale="86" zoomScaleNormal="86" zoomScalePageLayoutView="0" workbookViewId="0" topLeftCell="A1">
      <selection activeCell="A2" sqref="A2"/>
    </sheetView>
  </sheetViews>
  <sheetFormatPr defaultColWidth="8.88671875" defaultRowHeight="15"/>
  <cols>
    <col min="1" max="1" width="8.10546875" style="119" bestFit="1" customWidth="1"/>
    <col min="2" max="2" width="26.77734375" style="119" customWidth="1"/>
    <col min="3" max="3" width="28.10546875" style="119" bestFit="1" customWidth="1"/>
    <col min="4" max="4" width="12.6640625" style="119" bestFit="1" customWidth="1"/>
    <col min="5" max="5" width="13.88671875" style="119" bestFit="1" customWidth="1"/>
    <col min="6" max="6" width="36.4453125" style="119" bestFit="1" customWidth="1"/>
    <col min="7" max="7" width="37.4453125" style="119" customWidth="1"/>
    <col min="8" max="8" width="24.99609375" style="119" bestFit="1" customWidth="1"/>
    <col min="9" max="9" width="28.6640625" style="119" bestFit="1" customWidth="1"/>
    <col min="10" max="10" width="21.21484375" style="119" bestFit="1" customWidth="1"/>
    <col min="11" max="11" width="17.6640625" style="119" bestFit="1" customWidth="1"/>
    <col min="12" max="12" width="12.77734375" style="119" bestFit="1" customWidth="1"/>
    <col min="13" max="13" width="12.77734375" style="119" customWidth="1"/>
    <col min="14" max="14" width="36.4453125" style="119" bestFit="1" customWidth="1"/>
    <col min="15" max="15" width="17.21484375" style="119" bestFit="1" customWidth="1"/>
    <col min="16" max="16" width="1.66796875" style="119" customWidth="1"/>
    <col min="17" max="17" width="6.5546875" style="119" bestFit="1" customWidth="1"/>
    <col min="18" max="18" width="30.99609375" style="119" bestFit="1" customWidth="1"/>
    <col min="19" max="19" width="18.6640625" style="119" bestFit="1" customWidth="1"/>
    <col min="20" max="20" width="17.21484375" style="119" bestFit="1" customWidth="1"/>
    <col min="21" max="21" width="23.77734375" style="119" customWidth="1"/>
    <col min="22" max="22" width="133.77734375" style="119" customWidth="1"/>
    <col min="23" max="16384" width="8.88671875" style="119" customWidth="1"/>
  </cols>
  <sheetData>
    <row r="1" spans="1:17" ht="15">
      <c r="A1" s="183" t="s">
        <v>264</v>
      </c>
      <c r="B1" s="184"/>
      <c r="C1" s="185" t="s">
        <v>318</v>
      </c>
      <c r="D1" s="187" t="s">
        <v>319</v>
      </c>
      <c r="F1" s="177" t="s">
        <v>450</v>
      </c>
      <c r="Q1" s="187" t="s">
        <v>411</v>
      </c>
    </row>
    <row r="2" spans="1:15" ht="12.75">
      <c r="A2" s="186">
        <v>1</v>
      </c>
      <c r="B2" s="186">
        <v>2</v>
      </c>
      <c r="C2" s="186">
        <v>3</v>
      </c>
      <c r="D2" s="186">
        <v>4</v>
      </c>
      <c r="E2" s="186">
        <v>5</v>
      </c>
      <c r="F2" s="186">
        <v>6</v>
      </c>
      <c r="G2" s="186">
        <v>7</v>
      </c>
      <c r="H2" s="186">
        <v>8</v>
      </c>
      <c r="I2" s="186">
        <v>9</v>
      </c>
      <c r="J2" s="186">
        <v>10</v>
      </c>
      <c r="K2" s="186">
        <v>11</v>
      </c>
      <c r="L2" s="186">
        <v>12</v>
      </c>
      <c r="M2" s="186">
        <v>13</v>
      </c>
      <c r="N2" s="186">
        <v>14</v>
      </c>
      <c r="O2" s="186">
        <v>15</v>
      </c>
    </row>
    <row r="3" spans="1:22" ht="12.75">
      <c r="A3" s="203" t="s">
        <v>37</v>
      </c>
      <c r="B3" s="203" t="s">
        <v>178</v>
      </c>
      <c r="C3" s="203" t="s">
        <v>179</v>
      </c>
      <c r="D3" s="203" t="s">
        <v>180</v>
      </c>
      <c r="E3" s="203" t="s">
        <v>181</v>
      </c>
      <c r="F3" s="203" t="s">
        <v>184</v>
      </c>
      <c r="G3" s="203" t="s">
        <v>59</v>
      </c>
      <c r="H3" s="203" t="s">
        <v>60</v>
      </c>
      <c r="I3" s="203" t="s">
        <v>61</v>
      </c>
      <c r="J3" s="203" t="s">
        <v>62</v>
      </c>
      <c r="K3" s="203" t="s">
        <v>63</v>
      </c>
      <c r="L3" s="203" t="s">
        <v>64</v>
      </c>
      <c r="M3" s="200" t="str">
        <f>S3</f>
        <v>LEADirectorOfEducation</v>
      </c>
      <c r="N3" s="200" t="str">
        <f>U3</f>
        <v>LEADirectorEMail</v>
      </c>
      <c r="O3" s="200" t="str">
        <f>T3</f>
        <v>LEADirectorTelephone</v>
      </c>
      <c r="Q3" s="203" t="s">
        <v>37</v>
      </c>
      <c r="R3" s="203" t="s">
        <v>184</v>
      </c>
      <c r="S3" s="203" t="s">
        <v>355</v>
      </c>
      <c r="T3" s="203" t="s">
        <v>356</v>
      </c>
      <c r="U3" s="203" t="s">
        <v>357</v>
      </c>
      <c r="V3" s="203" t="s">
        <v>358</v>
      </c>
    </row>
    <row r="4" spans="1:22" ht="12.75">
      <c r="A4" s="119">
        <v>512</v>
      </c>
      <c r="B4" s="119" t="s">
        <v>198</v>
      </c>
      <c r="C4" s="119" t="s">
        <v>197</v>
      </c>
      <c r="D4" s="119" t="s">
        <v>196</v>
      </c>
      <c r="E4" s="119" t="s">
        <v>67</v>
      </c>
      <c r="F4" s="119" t="s">
        <v>194</v>
      </c>
      <c r="G4" s="119" t="s">
        <v>439</v>
      </c>
      <c r="H4" s="119" t="s">
        <v>185</v>
      </c>
      <c r="I4" s="119" t="s">
        <v>186</v>
      </c>
      <c r="J4" s="119" t="s">
        <v>65</v>
      </c>
      <c r="K4" s="119" t="s">
        <v>187</v>
      </c>
      <c r="L4" s="119" t="s">
        <v>66</v>
      </c>
      <c r="M4" s="199" t="str">
        <f>S4</f>
        <v>Gwynne Jones</v>
      </c>
      <c r="N4" s="199" t="str">
        <f>U4</f>
        <v>Gwynnejones@anglesey.gov.uk</v>
      </c>
      <c r="O4" s="199" t="str">
        <f>T4</f>
        <v>01248 752900</v>
      </c>
      <c r="Q4" s="119">
        <v>512</v>
      </c>
      <c r="R4" s="119" t="s">
        <v>194</v>
      </c>
      <c r="S4" s="119" t="s">
        <v>359</v>
      </c>
      <c r="T4" s="119" t="s">
        <v>360</v>
      </c>
      <c r="U4" s="119" t="s">
        <v>361</v>
      </c>
      <c r="V4" s="119" t="s">
        <v>362</v>
      </c>
    </row>
    <row r="5" spans="1:22" ht="12.75">
      <c r="A5" s="119">
        <v>514</v>
      </c>
      <c r="B5" s="119" t="s">
        <v>335</v>
      </c>
      <c r="C5" s="119" t="s">
        <v>336</v>
      </c>
      <c r="D5" s="119" t="s">
        <v>337</v>
      </c>
      <c r="E5" s="119" t="s">
        <v>70</v>
      </c>
      <c r="F5" s="119" t="s">
        <v>195</v>
      </c>
      <c r="G5" s="119" t="s">
        <v>188</v>
      </c>
      <c r="H5" s="119" t="s">
        <v>189</v>
      </c>
      <c r="I5" s="119" t="s">
        <v>68</v>
      </c>
      <c r="J5" s="119" t="s">
        <v>40</v>
      </c>
      <c r="K5" s="119" t="s">
        <v>304</v>
      </c>
      <c r="L5" s="119" t="s">
        <v>69</v>
      </c>
      <c r="M5" s="199" t="str">
        <f aca="true" t="shared" si="0" ref="M5:M25">S5</f>
        <v>Garem Jackson</v>
      </c>
      <c r="N5" s="199" t="str">
        <f aca="true" t="shared" si="1" ref="N5:N25">U5</f>
        <v>garemjackson@gwynedd.llyw.cymru</v>
      </c>
      <c r="O5" s="199" t="str">
        <f aca="true" t="shared" si="2" ref="O5:O25">T5</f>
        <v>01286 ??????</v>
      </c>
      <c r="Q5" s="119">
        <v>514</v>
      </c>
      <c r="R5" s="119" t="s">
        <v>195</v>
      </c>
      <c r="S5" s="119" t="s">
        <v>363</v>
      </c>
      <c r="T5" s="119" t="s">
        <v>364</v>
      </c>
      <c r="U5" s="119" t="s">
        <v>365</v>
      </c>
      <c r="V5" s="119" t="s">
        <v>304</v>
      </c>
    </row>
    <row r="6" spans="1:22" ht="12.75">
      <c r="A6" s="119">
        <v>516</v>
      </c>
      <c r="B6" s="119" t="s">
        <v>440</v>
      </c>
      <c r="C6" s="119" t="s">
        <v>441</v>
      </c>
      <c r="D6" s="119" t="s">
        <v>78</v>
      </c>
      <c r="E6" s="119" t="s">
        <v>77</v>
      </c>
      <c r="F6" s="119" t="s">
        <v>71</v>
      </c>
      <c r="G6" s="119" t="s">
        <v>72</v>
      </c>
      <c r="H6" s="119" t="s">
        <v>73</v>
      </c>
      <c r="I6" s="119" t="s">
        <v>74</v>
      </c>
      <c r="J6" s="119" t="s">
        <v>75</v>
      </c>
      <c r="K6" s="119" t="s">
        <v>41</v>
      </c>
      <c r="L6" s="119" t="s">
        <v>76</v>
      </c>
      <c r="M6" s="199" t="str">
        <f t="shared" si="0"/>
        <v>Dr. Lowri Brown</v>
      </c>
      <c r="N6" s="199" t="str">
        <f t="shared" si="1"/>
        <v>dr.lowri.brown@conwy.gov.uk</v>
      </c>
      <c r="O6" s="199" t="str">
        <f t="shared" si="2"/>
        <v>01492 574000</v>
      </c>
      <c r="Q6" s="119">
        <v>516</v>
      </c>
      <c r="R6" s="119" t="s">
        <v>71</v>
      </c>
      <c r="S6" s="119" t="s">
        <v>366</v>
      </c>
      <c r="T6" s="119" t="s">
        <v>367</v>
      </c>
      <c r="U6" s="119" t="s">
        <v>368</v>
      </c>
      <c r="V6" s="119" t="s">
        <v>369</v>
      </c>
    </row>
    <row r="7" spans="1:22" ht="12.75">
      <c r="A7" s="119">
        <v>518</v>
      </c>
      <c r="B7" s="119" t="s">
        <v>345</v>
      </c>
      <c r="C7" s="119" t="s">
        <v>346</v>
      </c>
      <c r="D7" s="119" t="s">
        <v>338</v>
      </c>
      <c r="E7" s="119" t="s">
        <v>84</v>
      </c>
      <c r="F7" s="119" t="s">
        <v>79</v>
      </c>
      <c r="G7" s="119" t="s">
        <v>442</v>
      </c>
      <c r="H7" s="119" t="s">
        <v>79</v>
      </c>
      <c r="I7" s="119" t="s">
        <v>80</v>
      </c>
      <c r="J7" s="119" t="s">
        <v>81</v>
      </c>
      <c r="K7" s="119" t="s">
        <v>82</v>
      </c>
      <c r="L7" s="119" t="s">
        <v>83</v>
      </c>
      <c r="M7" s="199" t="str">
        <f t="shared" si="0"/>
        <v>Geraint Davies</v>
      </c>
      <c r="N7" s="199" t="str">
        <f t="shared" si="1"/>
        <v>Geraint.Davies@denbighshire.gov.uk</v>
      </c>
      <c r="O7" s="199" t="str">
        <f t="shared" si="2"/>
        <v>01824 708064</v>
      </c>
      <c r="Q7" s="119">
        <v>518</v>
      </c>
      <c r="R7" s="119" t="s">
        <v>79</v>
      </c>
      <c r="S7" s="119" t="s">
        <v>414</v>
      </c>
      <c r="T7" s="119" t="s">
        <v>415</v>
      </c>
      <c r="U7" s="119" t="s">
        <v>416</v>
      </c>
      <c r="V7" s="119" t="s">
        <v>304</v>
      </c>
    </row>
    <row r="8" spans="1:22" ht="12.75">
      <c r="A8" s="119">
        <v>520</v>
      </c>
      <c r="B8" s="119" t="s">
        <v>347</v>
      </c>
      <c r="C8" s="119" t="s">
        <v>348</v>
      </c>
      <c r="D8" s="119" t="s">
        <v>349</v>
      </c>
      <c r="E8" s="119" t="s">
        <v>88</v>
      </c>
      <c r="F8" s="119" t="s">
        <v>85</v>
      </c>
      <c r="G8" s="119" t="s">
        <v>72</v>
      </c>
      <c r="H8" s="119" t="s">
        <v>80</v>
      </c>
      <c r="I8" s="119" t="s">
        <v>86</v>
      </c>
      <c r="J8" s="119" t="s">
        <v>43</v>
      </c>
      <c r="K8" s="119" t="s">
        <v>304</v>
      </c>
      <c r="L8" s="119" t="s">
        <v>87</v>
      </c>
      <c r="M8" s="199" t="str">
        <f t="shared" si="0"/>
        <v>Claire Homard</v>
      </c>
      <c r="N8" s="199" t="str">
        <f t="shared" si="1"/>
        <v>Claire.Homard@Flintshire.Gov.uk</v>
      </c>
      <c r="O8" s="199" t="str">
        <f t="shared" si="2"/>
        <v>01352 ??????</v>
      </c>
      <c r="Q8" s="119">
        <v>520</v>
      </c>
      <c r="R8" s="119" t="s">
        <v>85</v>
      </c>
      <c r="S8" s="119" t="s">
        <v>371</v>
      </c>
      <c r="T8" s="119" t="s">
        <v>372</v>
      </c>
      <c r="U8" s="119" t="s">
        <v>373</v>
      </c>
      <c r="V8" s="119" t="s">
        <v>304</v>
      </c>
    </row>
    <row r="9" spans="1:22" ht="12.75">
      <c r="A9" s="119">
        <v>522</v>
      </c>
      <c r="B9" s="119" t="s">
        <v>274</v>
      </c>
      <c r="C9" s="119" t="s">
        <v>273</v>
      </c>
      <c r="D9" s="119" t="s">
        <v>272</v>
      </c>
      <c r="E9" s="119" t="s">
        <v>94</v>
      </c>
      <c r="F9" s="119" t="s">
        <v>89</v>
      </c>
      <c r="G9" s="119" t="s">
        <v>90</v>
      </c>
      <c r="H9" s="119" t="s">
        <v>91</v>
      </c>
      <c r="I9" s="119" t="s">
        <v>92</v>
      </c>
      <c r="J9" s="119" t="s">
        <v>44</v>
      </c>
      <c r="K9" s="119" t="s">
        <v>304</v>
      </c>
      <c r="L9" s="119" t="s">
        <v>93</v>
      </c>
      <c r="M9" s="199" t="str">
        <f t="shared" si="0"/>
        <v>Karen Evans</v>
      </c>
      <c r="N9" s="199" t="str">
        <f t="shared" si="1"/>
        <v>Karen.Evans@wrexham.gov.uk</v>
      </c>
      <c r="O9" s="199" t="str">
        <f t="shared" si="2"/>
        <v>01978 295400</v>
      </c>
      <c r="Q9" s="119">
        <v>522</v>
      </c>
      <c r="R9" s="119" t="s">
        <v>89</v>
      </c>
      <c r="S9" s="119" t="s">
        <v>370</v>
      </c>
      <c r="T9" s="119" t="s">
        <v>417</v>
      </c>
      <c r="U9" s="119" t="s">
        <v>418</v>
      </c>
      <c r="V9" s="119" t="s">
        <v>304</v>
      </c>
    </row>
    <row r="10" spans="1:22" ht="12.75">
      <c r="A10" s="119">
        <v>524</v>
      </c>
      <c r="B10" s="119" t="s">
        <v>350</v>
      </c>
      <c r="C10" s="119" t="s">
        <v>339</v>
      </c>
      <c r="D10" s="119" t="s">
        <v>290</v>
      </c>
      <c r="E10" s="119" t="s">
        <v>99</v>
      </c>
      <c r="F10" s="119" t="s">
        <v>95</v>
      </c>
      <c r="G10" s="119" t="s">
        <v>72</v>
      </c>
      <c r="H10" s="119" t="s">
        <v>96</v>
      </c>
      <c r="I10" s="119" t="s">
        <v>97</v>
      </c>
      <c r="J10" s="119" t="s">
        <v>45</v>
      </c>
      <c r="K10" s="119" t="s">
        <v>304</v>
      </c>
      <c r="L10" s="119" t="s">
        <v>98</v>
      </c>
      <c r="M10" s="199" t="str">
        <f t="shared" si="0"/>
        <v>Caroline Turner</v>
      </c>
      <c r="N10" s="199" t="str">
        <f t="shared" si="1"/>
        <v>caroline.turner@powys.gov.uk</v>
      </c>
      <c r="O10" s="199" t="str">
        <f t="shared" si="2"/>
        <v>01597 826464</v>
      </c>
      <c r="Q10" s="119">
        <v>524</v>
      </c>
      <c r="R10" s="119" t="s">
        <v>95</v>
      </c>
      <c r="S10" s="119" t="s">
        <v>374</v>
      </c>
      <c r="T10" s="119" t="s">
        <v>375</v>
      </c>
      <c r="U10" s="119" t="s">
        <v>376</v>
      </c>
      <c r="V10" s="119" t="s">
        <v>304</v>
      </c>
    </row>
    <row r="11" spans="1:22" ht="12.75">
      <c r="A11" s="119">
        <v>526</v>
      </c>
      <c r="B11" s="119" t="s">
        <v>340</v>
      </c>
      <c r="C11" s="119" t="s">
        <v>341</v>
      </c>
      <c r="D11" s="119" t="s">
        <v>176</v>
      </c>
      <c r="E11" s="119" t="s">
        <v>102</v>
      </c>
      <c r="F11" s="119" t="s">
        <v>100</v>
      </c>
      <c r="G11" s="119" t="s">
        <v>443</v>
      </c>
      <c r="H11" s="119" t="s">
        <v>287</v>
      </c>
      <c r="I11" s="119" t="s">
        <v>288</v>
      </c>
      <c r="J11" s="119" t="s">
        <v>101</v>
      </c>
      <c r="K11" s="119" t="s">
        <v>46</v>
      </c>
      <c r="L11" s="119" t="s">
        <v>289</v>
      </c>
      <c r="M11" s="199" t="str">
        <f t="shared" si="0"/>
        <v>Meinir Ebbsworth</v>
      </c>
      <c r="N11" s="199" t="str">
        <f t="shared" si="1"/>
        <v>meinir.ebbsworth@ceredigion.gov.uk</v>
      </c>
      <c r="O11" s="199" t="str">
        <f t="shared" si="2"/>
        <v>01970 633681</v>
      </c>
      <c r="Q11" s="119">
        <v>526</v>
      </c>
      <c r="R11" s="119" t="s">
        <v>100</v>
      </c>
      <c r="S11" s="119" t="s">
        <v>419</v>
      </c>
      <c r="T11" s="119" t="s">
        <v>420</v>
      </c>
      <c r="U11" s="119" t="s">
        <v>421</v>
      </c>
      <c r="V11" s="119" t="s">
        <v>304</v>
      </c>
    </row>
    <row r="12" spans="1:22" ht="12.75">
      <c r="A12" s="119">
        <v>528</v>
      </c>
      <c r="B12" s="119" t="s">
        <v>444</v>
      </c>
      <c r="C12" s="119" t="s">
        <v>445</v>
      </c>
      <c r="D12" s="119" t="s">
        <v>342</v>
      </c>
      <c r="E12" s="119" t="s">
        <v>106</v>
      </c>
      <c r="F12" s="119" t="s">
        <v>103</v>
      </c>
      <c r="G12" s="119" t="s">
        <v>275</v>
      </c>
      <c r="H12" s="119" t="s">
        <v>80</v>
      </c>
      <c r="I12" s="119" t="s">
        <v>104</v>
      </c>
      <c r="J12" s="119" t="s">
        <v>47</v>
      </c>
      <c r="K12" s="119" t="s">
        <v>304</v>
      </c>
      <c r="L12" s="119" t="s">
        <v>105</v>
      </c>
      <c r="M12" s="199" t="str">
        <f t="shared" si="0"/>
        <v>Steven Richards-Downes</v>
      </c>
      <c r="N12" s="199" t="str">
        <f t="shared" si="1"/>
        <v>Steven.Richards-Downes@pembrokeshire.gov.uk</v>
      </c>
      <c r="O12" s="199" t="str">
        <f t="shared" si="2"/>
        <v>01437 775350</v>
      </c>
      <c r="Q12" s="119">
        <v>528</v>
      </c>
      <c r="R12" s="119" t="s">
        <v>103</v>
      </c>
      <c r="S12" s="119" t="s">
        <v>422</v>
      </c>
      <c r="T12" s="119" t="s">
        <v>423</v>
      </c>
      <c r="U12" s="119" t="s">
        <v>424</v>
      </c>
      <c r="V12" s="119" t="s">
        <v>425</v>
      </c>
    </row>
    <row r="13" spans="1:22" ht="12.75">
      <c r="A13" s="119">
        <v>530</v>
      </c>
      <c r="B13" s="119" t="s">
        <v>351</v>
      </c>
      <c r="C13" s="119" t="s">
        <v>352</v>
      </c>
      <c r="D13" s="119" t="s">
        <v>279</v>
      </c>
      <c r="E13" s="119" t="s">
        <v>110</v>
      </c>
      <c r="F13" s="119" t="s">
        <v>107</v>
      </c>
      <c r="G13" s="119" t="s">
        <v>108</v>
      </c>
      <c r="H13" s="119" t="s">
        <v>276</v>
      </c>
      <c r="I13" s="119" t="s">
        <v>277</v>
      </c>
      <c r="J13" s="119" t="s">
        <v>109</v>
      </c>
      <c r="K13" s="119" t="s">
        <v>304</v>
      </c>
      <c r="L13" s="119" t="s">
        <v>278</v>
      </c>
      <c r="M13" s="199" t="str">
        <f t="shared" si="0"/>
        <v>Gareth Morgans</v>
      </c>
      <c r="N13" s="199" t="str">
        <f t="shared" si="1"/>
        <v>EDGMorgans@carmarthenshire.gov.uk</v>
      </c>
      <c r="O13" s="199" t="str">
        <f t="shared" si="2"/>
        <v>01267 246507</v>
      </c>
      <c r="Q13" s="119">
        <v>530</v>
      </c>
      <c r="R13" s="119" t="s">
        <v>107</v>
      </c>
      <c r="S13" s="119" t="s">
        <v>377</v>
      </c>
      <c r="T13" s="119" t="s">
        <v>378</v>
      </c>
      <c r="U13" s="119" t="s">
        <v>379</v>
      </c>
      <c r="V13" s="119" t="s">
        <v>304</v>
      </c>
    </row>
    <row r="14" spans="1:22" ht="12.75">
      <c r="A14" s="119">
        <v>532</v>
      </c>
      <c r="B14" s="119" t="s">
        <v>307</v>
      </c>
      <c r="C14" s="119" t="s">
        <v>306</v>
      </c>
      <c r="D14" s="119" t="s">
        <v>305</v>
      </c>
      <c r="E14" s="119" t="s">
        <v>113</v>
      </c>
      <c r="F14" s="119" t="s">
        <v>111</v>
      </c>
      <c r="G14" s="119" t="s">
        <v>72</v>
      </c>
      <c r="H14" s="119" t="s">
        <v>115</v>
      </c>
      <c r="I14" s="119" t="s">
        <v>304</v>
      </c>
      <c r="J14" s="119" t="s">
        <v>49</v>
      </c>
      <c r="K14" s="119" t="s">
        <v>304</v>
      </c>
      <c r="L14" s="119" t="s">
        <v>112</v>
      </c>
      <c r="M14" s="199" t="str">
        <f t="shared" si="0"/>
        <v>Helen Morgan-Rees</v>
      </c>
      <c r="N14" s="199" t="str">
        <f t="shared" si="1"/>
        <v>helen.morgan-rees@swansea.gov.uk</v>
      </c>
      <c r="O14" s="199" t="str">
        <f t="shared" si="2"/>
        <v>01792 633944</v>
      </c>
      <c r="Q14" s="119">
        <v>532</v>
      </c>
      <c r="R14" s="119" t="s">
        <v>111</v>
      </c>
      <c r="S14" s="119" t="s">
        <v>426</v>
      </c>
      <c r="T14" s="119" t="s">
        <v>427</v>
      </c>
      <c r="U14" s="119" t="s">
        <v>428</v>
      </c>
      <c r="V14" s="119" t="s">
        <v>380</v>
      </c>
    </row>
    <row r="15" spans="1:22" ht="12.75">
      <c r="A15" s="119">
        <v>534</v>
      </c>
      <c r="B15" s="119" t="s">
        <v>446</v>
      </c>
      <c r="C15" s="119" t="s">
        <v>447</v>
      </c>
      <c r="D15" s="119" t="s">
        <v>182</v>
      </c>
      <c r="E15" s="119" t="s">
        <v>118</v>
      </c>
      <c r="F15" s="119" t="s">
        <v>114</v>
      </c>
      <c r="G15" s="119" t="s">
        <v>72</v>
      </c>
      <c r="H15" s="119" t="s">
        <v>115</v>
      </c>
      <c r="I15" s="119" t="s">
        <v>116</v>
      </c>
      <c r="J15" s="119" t="s">
        <v>50</v>
      </c>
      <c r="K15" s="119" t="s">
        <v>304</v>
      </c>
      <c r="L15" s="119" t="s">
        <v>117</v>
      </c>
      <c r="M15" s="199" t="str">
        <f t="shared" si="0"/>
        <v>Andrew Thomas</v>
      </c>
      <c r="N15" s="199" t="str">
        <f t="shared" si="1"/>
        <v>a.d.thomas@npt.gov.uk</v>
      </c>
      <c r="O15" s="199" t="str">
        <f t="shared" si="2"/>
        <v>01639 763298</v>
      </c>
      <c r="Q15" s="119">
        <v>534</v>
      </c>
      <c r="R15" s="119" t="s">
        <v>114</v>
      </c>
      <c r="S15" s="119" t="s">
        <v>381</v>
      </c>
      <c r="T15" s="119" t="s">
        <v>382</v>
      </c>
      <c r="U15" s="119" t="s">
        <v>383</v>
      </c>
      <c r="V15" s="119" t="s">
        <v>384</v>
      </c>
    </row>
    <row r="16" spans="1:22" ht="12.75">
      <c r="A16" s="119">
        <v>536</v>
      </c>
      <c r="B16" s="119" t="s">
        <v>292</v>
      </c>
      <c r="C16" s="119" t="s">
        <v>291</v>
      </c>
      <c r="D16" s="119" t="s">
        <v>308</v>
      </c>
      <c r="E16" s="119" t="s">
        <v>120</v>
      </c>
      <c r="F16" s="119" t="s">
        <v>119</v>
      </c>
      <c r="G16" s="119" t="s">
        <v>72</v>
      </c>
      <c r="H16" s="119" t="s">
        <v>192</v>
      </c>
      <c r="I16" s="119" t="s">
        <v>312</v>
      </c>
      <c r="J16" s="119" t="s">
        <v>51</v>
      </c>
      <c r="K16" s="119" t="s">
        <v>304</v>
      </c>
      <c r="L16" s="119" t="s">
        <v>313</v>
      </c>
      <c r="M16" s="199" t="str">
        <f t="shared" si="0"/>
        <v>Mr Lindsay Harvey</v>
      </c>
      <c r="N16" s="199" t="str">
        <f t="shared" si="1"/>
        <v>Lindsay.Harvey@bridgend.gov.uk</v>
      </c>
      <c r="O16" s="199" t="str">
        <f t="shared" si="2"/>
        <v>01656 643227</v>
      </c>
      <c r="Q16" s="119">
        <v>536</v>
      </c>
      <c r="R16" s="119" t="s">
        <v>119</v>
      </c>
      <c r="S16" s="119" t="s">
        <v>429</v>
      </c>
      <c r="T16" s="119" t="s">
        <v>385</v>
      </c>
      <c r="U16" s="119" t="s">
        <v>430</v>
      </c>
      <c r="V16" s="119" t="s">
        <v>304</v>
      </c>
    </row>
    <row r="17" spans="1:22" ht="12.75">
      <c r="A17" s="119">
        <v>538</v>
      </c>
      <c r="B17" s="119" t="s">
        <v>298</v>
      </c>
      <c r="C17" s="119" t="s">
        <v>299</v>
      </c>
      <c r="D17" s="119" t="s">
        <v>300</v>
      </c>
      <c r="E17" s="119" t="s">
        <v>125</v>
      </c>
      <c r="F17" s="119" t="s">
        <v>193</v>
      </c>
      <c r="G17" s="119" t="s">
        <v>72</v>
      </c>
      <c r="H17" s="119" t="s">
        <v>121</v>
      </c>
      <c r="I17" s="119" t="s">
        <v>122</v>
      </c>
      <c r="J17" s="119" t="s">
        <v>123</v>
      </c>
      <c r="K17" s="119" t="s">
        <v>190</v>
      </c>
      <c r="L17" s="119" t="s">
        <v>124</v>
      </c>
      <c r="M17" s="199" t="str">
        <f t="shared" si="0"/>
        <v>Jennifer Hill</v>
      </c>
      <c r="N17" s="199" t="str">
        <f t="shared" si="1"/>
        <v>jhill@valeofglamorgan.gov.uk</v>
      </c>
      <c r="O17" s="199" t="str">
        <f t="shared" si="2"/>
        <v>01446 709200</v>
      </c>
      <c r="Q17" s="119">
        <v>538</v>
      </c>
      <c r="R17" s="119" t="s">
        <v>193</v>
      </c>
      <c r="S17" s="119" t="s">
        <v>386</v>
      </c>
      <c r="T17" s="119" t="s">
        <v>387</v>
      </c>
      <c r="U17" s="119" t="s">
        <v>388</v>
      </c>
      <c r="V17" s="119" t="s">
        <v>389</v>
      </c>
    </row>
    <row r="18" spans="1:22" ht="12.75">
      <c r="A18" s="119">
        <v>540</v>
      </c>
      <c r="B18" s="119" t="s">
        <v>301</v>
      </c>
      <c r="C18" s="119" t="s">
        <v>302</v>
      </c>
      <c r="D18" s="119" t="s">
        <v>131</v>
      </c>
      <c r="E18" s="119" t="s">
        <v>130</v>
      </c>
      <c r="F18" s="119" t="s">
        <v>343</v>
      </c>
      <c r="G18" s="119" t="s">
        <v>72</v>
      </c>
      <c r="H18" s="119" t="s">
        <v>126</v>
      </c>
      <c r="I18" s="119" t="s">
        <v>127</v>
      </c>
      <c r="J18" s="119" t="s">
        <v>128</v>
      </c>
      <c r="K18" s="119" t="s">
        <v>191</v>
      </c>
      <c r="L18" s="119" t="s">
        <v>129</v>
      </c>
      <c r="M18" s="199" t="str">
        <f t="shared" si="0"/>
        <v>Christopher Bradshaw</v>
      </c>
      <c r="N18" s="199" t="str">
        <f t="shared" si="1"/>
        <v>christopher.D.Bradshaw@rhondda-cynon-taff.gov.uk</v>
      </c>
      <c r="O18" s="199" t="str">
        <f t="shared" si="2"/>
        <v>01443 744023</v>
      </c>
      <c r="Q18" s="119">
        <v>540</v>
      </c>
      <c r="R18" s="119" t="s">
        <v>343</v>
      </c>
      <c r="S18" s="119" t="s">
        <v>390</v>
      </c>
      <c r="T18" s="119" t="s">
        <v>391</v>
      </c>
      <c r="U18" s="119" t="s">
        <v>392</v>
      </c>
      <c r="V18" s="119" t="s">
        <v>304</v>
      </c>
    </row>
    <row r="19" spans="1:22" ht="12.75">
      <c r="A19" s="119">
        <v>542</v>
      </c>
      <c r="B19" s="119" t="s">
        <v>353</v>
      </c>
      <c r="C19" s="119" t="s">
        <v>354</v>
      </c>
      <c r="D19" s="119" t="s">
        <v>280</v>
      </c>
      <c r="E19" s="119" t="s">
        <v>137</v>
      </c>
      <c r="F19" s="119" t="s">
        <v>132</v>
      </c>
      <c r="G19" s="119" t="s">
        <v>72</v>
      </c>
      <c r="H19" s="119" t="s">
        <v>133</v>
      </c>
      <c r="I19" s="119" t="s">
        <v>134</v>
      </c>
      <c r="J19" s="119" t="s">
        <v>135</v>
      </c>
      <c r="K19" s="119" t="s">
        <v>52</v>
      </c>
      <c r="L19" s="119" t="s">
        <v>136</v>
      </c>
      <c r="M19" s="199" t="str">
        <f t="shared" si="0"/>
        <v>Sue Walker</v>
      </c>
      <c r="N19" s="199" t="str">
        <f t="shared" si="1"/>
        <v>Sue.Walker@merthyr.gov.uk</v>
      </c>
      <c r="O19" s="199" t="str">
        <f t="shared" si="2"/>
        <v>01685 ??????</v>
      </c>
      <c r="Q19" s="119">
        <v>542</v>
      </c>
      <c r="R19" s="119" t="s">
        <v>132</v>
      </c>
      <c r="S19" s="119" t="s">
        <v>393</v>
      </c>
      <c r="T19" s="119" t="s">
        <v>394</v>
      </c>
      <c r="U19" s="119" t="s">
        <v>395</v>
      </c>
      <c r="V19" s="119" t="s">
        <v>304</v>
      </c>
    </row>
    <row r="20" spans="1:22" ht="12.75">
      <c r="A20" s="119">
        <v>544</v>
      </c>
      <c r="B20" s="119" t="s">
        <v>314</v>
      </c>
      <c r="C20" s="119" t="s">
        <v>315</v>
      </c>
      <c r="D20" s="119" t="s">
        <v>316</v>
      </c>
      <c r="E20" s="119" t="s">
        <v>130</v>
      </c>
      <c r="F20" s="119" t="s">
        <v>138</v>
      </c>
      <c r="G20" s="119" t="s">
        <v>139</v>
      </c>
      <c r="H20" s="119" t="s">
        <v>140</v>
      </c>
      <c r="I20" s="119" t="s">
        <v>141</v>
      </c>
      <c r="J20" s="119" t="s">
        <v>142</v>
      </c>
      <c r="K20" s="119" t="s">
        <v>53</v>
      </c>
      <c r="L20" s="119" t="s">
        <v>143</v>
      </c>
      <c r="M20" s="199" t="str">
        <f t="shared" si="0"/>
        <v>Keri Cole</v>
      </c>
      <c r="N20" s="199" t="str">
        <f t="shared" si="1"/>
        <v>colek@caerphilly.gov.uk</v>
      </c>
      <c r="O20" s="199" t="str">
        <f t="shared" si="2"/>
        <v>01443 864948</v>
      </c>
      <c r="Q20" s="119">
        <v>544</v>
      </c>
      <c r="R20" s="119" t="s">
        <v>138</v>
      </c>
      <c r="S20" s="119" t="s">
        <v>396</v>
      </c>
      <c r="T20" s="119" t="s">
        <v>397</v>
      </c>
      <c r="U20" s="119" t="s">
        <v>398</v>
      </c>
      <c r="V20" s="119" t="s">
        <v>399</v>
      </c>
    </row>
    <row r="21" spans="1:22" ht="12.75">
      <c r="A21" s="119">
        <v>545</v>
      </c>
      <c r="B21" s="119" t="s">
        <v>283</v>
      </c>
      <c r="C21" s="119" t="s">
        <v>282</v>
      </c>
      <c r="D21" s="119" t="s">
        <v>281</v>
      </c>
      <c r="E21" s="119" t="s">
        <v>149</v>
      </c>
      <c r="F21" s="119" t="s">
        <v>144</v>
      </c>
      <c r="G21" s="119" t="s">
        <v>72</v>
      </c>
      <c r="H21" s="119" t="s">
        <v>145</v>
      </c>
      <c r="I21" s="119" t="s">
        <v>146</v>
      </c>
      <c r="J21" s="119" t="s">
        <v>147</v>
      </c>
      <c r="K21" s="119" t="s">
        <v>54</v>
      </c>
      <c r="L21" s="119" t="s">
        <v>148</v>
      </c>
      <c r="M21" s="199" t="str">
        <f t="shared" si="0"/>
        <v>Trevor Guy</v>
      </c>
      <c r="N21" s="199" t="str">
        <f t="shared" si="1"/>
        <v>trevor.guy@blaenau-gwent.gov.uk</v>
      </c>
      <c r="O21" s="199" t="str">
        <f t="shared" si="2"/>
        <v>-</v>
      </c>
      <c r="Q21" s="119">
        <v>545</v>
      </c>
      <c r="R21" s="119" t="s">
        <v>144</v>
      </c>
      <c r="S21" s="119" t="s">
        <v>400</v>
      </c>
      <c r="T21" s="119" t="s">
        <v>401</v>
      </c>
      <c r="U21" s="119" t="s">
        <v>402</v>
      </c>
      <c r="V21" s="119" t="s">
        <v>431</v>
      </c>
    </row>
    <row r="22" spans="1:22" ht="12.75">
      <c r="A22" s="119">
        <v>546</v>
      </c>
      <c r="B22" s="119" t="s">
        <v>344</v>
      </c>
      <c r="C22" s="119" t="s">
        <v>293</v>
      </c>
      <c r="D22" s="119" t="s">
        <v>183</v>
      </c>
      <c r="E22" s="119" t="s">
        <v>149</v>
      </c>
      <c r="F22" s="119" t="s">
        <v>150</v>
      </c>
      <c r="G22" s="119" t="s">
        <v>72</v>
      </c>
      <c r="H22" s="119" t="s">
        <v>80</v>
      </c>
      <c r="I22" s="119" t="s">
        <v>151</v>
      </c>
      <c r="J22" s="119" t="s">
        <v>55</v>
      </c>
      <c r="K22" s="119" t="s">
        <v>304</v>
      </c>
      <c r="L22" s="119" t="s">
        <v>152</v>
      </c>
      <c r="M22" s="199" t="str">
        <f t="shared" si="0"/>
        <v>Dermot McChrystal</v>
      </c>
      <c r="N22" s="199" t="str">
        <f t="shared" si="1"/>
        <v>dermot.mcchrystal@torfaen.gov.uk</v>
      </c>
      <c r="O22" s="199" t="str">
        <f t="shared" si="2"/>
        <v>01495 766903</v>
      </c>
      <c r="Q22" s="119">
        <v>546</v>
      </c>
      <c r="R22" s="119" t="s">
        <v>150</v>
      </c>
      <c r="S22" s="119" t="s">
        <v>432</v>
      </c>
      <c r="T22" s="119" t="s">
        <v>433</v>
      </c>
      <c r="U22" s="119" t="s">
        <v>434</v>
      </c>
      <c r="V22" s="119" t="s">
        <v>403</v>
      </c>
    </row>
    <row r="23" spans="1:22" ht="12.75">
      <c r="A23" s="119">
        <v>548</v>
      </c>
      <c r="B23" s="119" t="s">
        <v>169</v>
      </c>
      <c r="C23" s="119" t="s">
        <v>168</v>
      </c>
      <c r="D23" s="119" t="s">
        <v>167</v>
      </c>
      <c r="E23" s="119" t="s">
        <v>153</v>
      </c>
      <c r="F23" s="119" t="s">
        <v>154</v>
      </c>
      <c r="G23" s="119" t="s">
        <v>72</v>
      </c>
      <c r="H23" s="119" t="s">
        <v>80</v>
      </c>
      <c r="I23" s="119" t="s">
        <v>284</v>
      </c>
      <c r="J23" s="119" t="s">
        <v>285</v>
      </c>
      <c r="K23" s="119" t="s">
        <v>56</v>
      </c>
      <c r="L23" s="119" t="s">
        <v>286</v>
      </c>
      <c r="M23" s="199" t="str">
        <f t="shared" si="0"/>
        <v>Sarah McGuinness</v>
      </c>
      <c r="N23" s="199" t="str">
        <f t="shared" si="1"/>
        <v>sarahMcGuinness@monmouthshire.gov.uk</v>
      </c>
      <c r="O23" s="199" t="str">
        <f t="shared" si="2"/>
        <v>01633 832114</v>
      </c>
      <c r="Q23" s="119">
        <v>548</v>
      </c>
      <c r="R23" s="119" t="s">
        <v>154</v>
      </c>
      <c r="S23" s="119" t="s">
        <v>404</v>
      </c>
      <c r="T23" s="119" t="s">
        <v>405</v>
      </c>
      <c r="U23" s="119" t="s">
        <v>406</v>
      </c>
      <c r="V23" s="119" t="s">
        <v>435</v>
      </c>
    </row>
    <row r="24" spans="1:22" ht="12.75">
      <c r="A24" s="119">
        <v>550</v>
      </c>
      <c r="B24" s="119" t="s">
        <v>448</v>
      </c>
      <c r="C24" s="119" t="s">
        <v>449</v>
      </c>
      <c r="D24" s="119" t="s">
        <v>157</v>
      </c>
      <c r="E24" s="119" t="s">
        <v>153</v>
      </c>
      <c r="F24" s="119" t="s">
        <v>155</v>
      </c>
      <c r="G24" s="119" t="s">
        <v>72</v>
      </c>
      <c r="H24" s="119" t="s">
        <v>115</v>
      </c>
      <c r="I24" s="119" t="s">
        <v>57</v>
      </c>
      <c r="J24" s="119" t="s">
        <v>304</v>
      </c>
      <c r="K24" s="119" t="s">
        <v>304</v>
      </c>
      <c r="L24" s="119" t="s">
        <v>156</v>
      </c>
      <c r="M24" s="199" t="str">
        <f t="shared" si="0"/>
        <v>Sarah Morgan</v>
      </c>
      <c r="N24" s="199" t="str">
        <f t="shared" si="1"/>
        <v>Sarah.Morgan@newport.gov.uk</v>
      </c>
      <c r="O24" s="199" t="str">
        <f t="shared" si="2"/>
        <v>01633</v>
      </c>
      <c r="Q24" s="119">
        <v>550</v>
      </c>
      <c r="R24" s="119" t="s">
        <v>155</v>
      </c>
      <c r="S24" s="119" t="s">
        <v>436</v>
      </c>
      <c r="T24" s="119" t="s">
        <v>153</v>
      </c>
      <c r="U24" s="119" t="s">
        <v>437</v>
      </c>
      <c r="V24" s="119" t="s">
        <v>407</v>
      </c>
    </row>
    <row r="25" spans="1:22" ht="12.75">
      <c r="A25" s="119">
        <v>552</v>
      </c>
      <c r="B25" s="119" t="s">
        <v>317</v>
      </c>
      <c r="C25" s="119" t="s">
        <v>303</v>
      </c>
      <c r="D25" s="119" t="s">
        <v>161</v>
      </c>
      <c r="E25" s="119" t="s">
        <v>160</v>
      </c>
      <c r="F25" s="119" t="s">
        <v>294</v>
      </c>
      <c r="G25" s="119" t="s">
        <v>72</v>
      </c>
      <c r="H25" s="119" t="s">
        <v>80</v>
      </c>
      <c r="I25" s="119" t="s">
        <v>158</v>
      </c>
      <c r="J25" s="119" t="s">
        <v>58</v>
      </c>
      <c r="K25" s="119" t="s">
        <v>304</v>
      </c>
      <c r="L25" s="119" t="s">
        <v>159</v>
      </c>
      <c r="M25" s="199" t="str">
        <f t="shared" si="0"/>
        <v>Chris Jones</v>
      </c>
      <c r="N25" s="199" t="str">
        <f t="shared" si="1"/>
        <v>ChJones@cardiff.gov.uk</v>
      </c>
      <c r="O25" s="199" t="str">
        <f t="shared" si="2"/>
        <v>02920 872400</v>
      </c>
      <c r="Q25" s="119">
        <v>552</v>
      </c>
      <c r="R25" s="119" t="s">
        <v>294</v>
      </c>
      <c r="S25" s="119" t="s">
        <v>408</v>
      </c>
      <c r="T25" s="119" t="s">
        <v>409</v>
      </c>
      <c r="U25" s="119" t="s">
        <v>410</v>
      </c>
      <c r="V25" s="119" t="s">
        <v>304</v>
      </c>
    </row>
    <row r="27" spans="2:3" ht="15">
      <c r="B27" s="201" t="s">
        <v>438</v>
      </c>
      <c r="C27" s="202">
        <v>202223</v>
      </c>
    </row>
    <row r="28" spans="2:3" ht="15">
      <c r="B28" s="134"/>
      <c r="C28" s="134" t="str">
        <f>LEFT(Year,4)&amp;"-"&amp;RIGHT(Year,2)</f>
        <v>2022-23</v>
      </c>
    </row>
  </sheetData>
  <sheetProtection sheet="1" objects="1" scenarios="1"/>
  <printOptions/>
  <pageMargins left="0.16" right="0.19" top="1" bottom="1" header="0.5" footer="0.5"/>
  <pageSetup fitToHeight="1" fitToWidth="1" horizontalDpi="600" verticalDpi="600" orientation="landscape" paperSize="8" scale="78" r:id="rId1"/>
</worksheet>
</file>

<file path=xl/worksheets/sheet12.xml><?xml version="1.0" encoding="utf-8"?>
<worksheet xmlns="http://schemas.openxmlformats.org/spreadsheetml/2006/main" xmlns:r="http://schemas.openxmlformats.org/officeDocument/2006/relationships">
  <sheetPr>
    <tabColor indexed="43"/>
  </sheetPr>
  <dimension ref="A1:C25"/>
  <sheetViews>
    <sheetView zoomScale="86" zoomScaleNormal="86" zoomScalePageLayoutView="0" workbookViewId="0" topLeftCell="A1">
      <selection activeCell="A1" sqref="A1"/>
    </sheetView>
  </sheetViews>
  <sheetFormatPr defaultColWidth="8.88671875" defaultRowHeight="15"/>
  <cols>
    <col min="1" max="1" width="8.10546875" style="118" bestFit="1" customWidth="1"/>
    <col min="2" max="2" width="9.10546875" style="118" bestFit="1" customWidth="1"/>
    <col min="3" max="3" width="17.6640625" style="118" bestFit="1" customWidth="1"/>
    <col min="4" max="16384" width="8.88671875" style="118" customWidth="1"/>
  </cols>
  <sheetData>
    <row r="1" spans="1:2" ht="15">
      <c r="A1" s="138" t="s">
        <v>264</v>
      </c>
      <c r="B1" s="142"/>
    </row>
    <row r="3" spans="1:3" ht="15.75">
      <c r="A3" s="139" t="s">
        <v>37</v>
      </c>
      <c r="B3" s="139" t="s">
        <v>15</v>
      </c>
      <c r="C3" s="140" t="s">
        <v>38</v>
      </c>
    </row>
    <row r="4" spans="1:3" ht="15">
      <c r="A4" s="141">
        <v>512</v>
      </c>
      <c r="B4" s="141">
        <v>660</v>
      </c>
      <c r="C4" s="141" t="s">
        <v>39</v>
      </c>
    </row>
    <row r="5" spans="1:3" ht="15">
      <c r="A5" s="141">
        <v>514</v>
      </c>
      <c r="B5" s="141">
        <v>661</v>
      </c>
      <c r="C5" s="141" t="s">
        <v>40</v>
      </c>
    </row>
    <row r="6" spans="1:3" ht="15">
      <c r="A6" s="141">
        <v>516</v>
      </c>
      <c r="B6" s="141">
        <v>662</v>
      </c>
      <c r="C6" s="141" t="s">
        <v>41</v>
      </c>
    </row>
    <row r="7" spans="1:3" ht="15">
      <c r="A7" s="141">
        <v>518</v>
      </c>
      <c r="B7" s="141">
        <v>663</v>
      </c>
      <c r="C7" s="141" t="s">
        <v>42</v>
      </c>
    </row>
    <row r="8" spans="1:3" ht="15">
      <c r="A8" s="141">
        <v>520</v>
      </c>
      <c r="B8" s="141">
        <v>664</v>
      </c>
      <c r="C8" s="141" t="s">
        <v>43</v>
      </c>
    </row>
    <row r="9" spans="1:3" ht="15">
      <c r="A9" s="141">
        <v>522</v>
      </c>
      <c r="B9" s="141">
        <v>665</v>
      </c>
      <c r="C9" s="141" t="s">
        <v>44</v>
      </c>
    </row>
    <row r="10" spans="1:3" ht="15">
      <c r="A10" s="141">
        <v>524</v>
      </c>
      <c r="B10" s="141">
        <v>666</v>
      </c>
      <c r="C10" s="141" t="s">
        <v>45</v>
      </c>
    </row>
    <row r="11" spans="1:3" ht="15">
      <c r="A11" s="141">
        <v>526</v>
      </c>
      <c r="B11" s="141">
        <v>667</v>
      </c>
      <c r="C11" s="141" t="s">
        <v>46</v>
      </c>
    </row>
    <row r="12" spans="1:3" ht="15">
      <c r="A12" s="141">
        <v>528</v>
      </c>
      <c r="B12" s="141">
        <v>668</v>
      </c>
      <c r="C12" s="141" t="s">
        <v>47</v>
      </c>
    </row>
    <row r="13" spans="1:3" ht="15">
      <c r="A13" s="141">
        <v>530</v>
      </c>
      <c r="B13" s="141">
        <v>669</v>
      </c>
      <c r="C13" s="141" t="s">
        <v>48</v>
      </c>
    </row>
    <row r="14" spans="1:3" ht="15">
      <c r="A14" s="141">
        <v>532</v>
      </c>
      <c r="B14" s="141">
        <v>670</v>
      </c>
      <c r="C14" s="141" t="s">
        <v>49</v>
      </c>
    </row>
    <row r="15" spans="1:3" ht="15">
      <c r="A15" s="141">
        <v>534</v>
      </c>
      <c r="B15" s="141">
        <v>671</v>
      </c>
      <c r="C15" s="141" t="s">
        <v>50</v>
      </c>
    </row>
    <row r="16" spans="1:3" ht="15">
      <c r="A16" s="141">
        <v>536</v>
      </c>
      <c r="B16" s="141">
        <v>672</v>
      </c>
      <c r="C16" s="141" t="s">
        <v>51</v>
      </c>
    </row>
    <row r="17" spans="1:3" ht="15">
      <c r="A17" s="141">
        <v>538</v>
      </c>
      <c r="B17" s="141">
        <v>673</v>
      </c>
      <c r="C17" s="141" t="s">
        <v>190</v>
      </c>
    </row>
    <row r="18" spans="1:3" ht="15">
      <c r="A18" s="141">
        <v>540</v>
      </c>
      <c r="B18" s="141">
        <v>674</v>
      </c>
      <c r="C18" s="141" t="s">
        <v>191</v>
      </c>
    </row>
    <row r="19" spans="1:3" ht="15">
      <c r="A19" s="141">
        <v>542</v>
      </c>
      <c r="B19" s="141">
        <v>675</v>
      </c>
      <c r="C19" s="141" t="s">
        <v>52</v>
      </c>
    </row>
    <row r="20" spans="1:3" ht="15">
      <c r="A20" s="141">
        <v>544</v>
      </c>
      <c r="B20" s="141">
        <v>676</v>
      </c>
      <c r="C20" s="141" t="s">
        <v>53</v>
      </c>
    </row>
    <row r="21" spans="1:3" ht="15">
      <c r="A21" s="141">
        <v>545</v>
      </c>
      <c r="B21" s="141">
        <v>677</v>
      </c>
      <c r="C21" s="141" t="s">
        <v>54</v>
      </c>
    </row>
    <row r="22" spans="1:3" ht="15">
      <c r="A22" s="141">
        <v>546</v>
      </c>
      <c r="B22" s="141">
        <v>678</v>
      </c>
      <c r="C22" s="141" t="s">
        <v>55</v>
      </c>
    </row>
    <row r="23" spans="1:3" ht="15">
      <c r="A23" s="141">
        <v>548</v>
      </c>
      <c r="B23" s="141">
        <v>679</v>
      </c>
      <c r="C23" s="141" t="s">
        <v>56</v>
      </c>
    </row>
    <row r="24" spans="1:3" ht="15">
      <c r="A24" s="141">
        <v>550</v>
      </c>
      <c r="B24" s="141">
        <v>680</v>
      </c>
      <c r="C24" s="141" t="s">
        <v>57</v>
      </c>
    </row>
    <row r="25" spans="1:3" ht="15">
      <c r="A25" s="141">
        <v>552</v>
      </c>
      <c r="B25" s="141">
        <v>681</v>
      </c>
      <c r="C25" s="141" t="s">
        <v>58</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
      <selection activeCell="I24" sqref="I24"/>
    </sheetView>
  </sheetViews>
  <sheetFormatPr defaultColWidth="8.88671875" defaultRowHeight="15"/>
  <cols>
    <col min="1" max="1" width="2.77734375" style="1" customWidth="1"/>
    <col min="2" max="2" width="30.6640625" style="1" customWidth="1"/>
    <col min="3" max="4" width="6.77734375" style="1" customWidth="1"/>
    <col min="5" max="5" width="13.88671875" style="1" customWidth="1"/>
    <col min="6"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tr">
        <f>Primary!A1</f>
        <v>S52 EDUCATION OUTTURN STATEMENT</v>
      </c>
      <c r="B1" s="39"/>
      <c r="C1" s="39"/>
      <c r="D1" s="167" t="str">
        <f>Primary!D1</f>
        <v>Financial year: </v>
      </c>
      <c r="E1" s="168" t="str">
        <f>Details!C28</f>
        <v>2022-23</v>
      </c>
      <c r="F1" s="167" t="str">
        <f>Primary!F1</f>
        <v>LEA Name: </v>
      </c>
      <c r="G1" s="169" t="str">
        <f>Primary!G1</f>
        <v>Vale of Glamorgan Council</v>
      </c>
      <c r="H1" s="39"/>
      <c r="I1" s="39"/>
      <c r="J1" s="167" t="str">
        <f>Primary!J1</f>
        <v>LEA code: </v>
      </c>
      <c r="K1" s="168">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35</v>
      </c>
      <c r="C11" s="17"/>
      <c r="D11" s="18"/>
      <c r="E11" s="18"/>
      <c r="F11" s="18"/>
      <c r="G11" s="18"/>
      <c r="H11" s="18"/>
      <c r="I11" s="18"/>
      <c r="J11" s="18"/>
      <c r="K11" s="18"/>
    </row>
    <row r="12" spans="2:11" s="2" customFormat="1" ht="12" customHeight="1">
      <c r="B12" s="21" t="s">
        <v>451</v>
      </c>
      <c r="C12" s="171">
        <v>1011</v>
      </c>
      <c r="D12" s="172">
        <v>278</v>
      </c>
      <c r="E12" s="173">
        <v>-227</v>
      </c>
      <c r="F12" s="173">
        <v>21</v>
      </c>
      <c r="G12" s="172">
        <f>D12+E12+F12</f>
        <v>72</v>
      </c>
      <c r="H12" s="173">
        <v>103</v>
      </c>
      <c r="I12" s="173">
        <v>0</v>
      </c>
      <c r="J12" s="172">
        <f>G12+(H12-I12)</f>
        <v>175</v>
      </c>
      <c r="K12" s="173">
        <v>20</v>
      </c>
    </row>
    <row r="13" spans="2:11" ht="12" customHeight="1">
      <c r="B13" s="21" t="s">
        <v>452</v>
      </c>
      <c r="C13" s="171">
        <v>1013</v>
      </c>
      <c r="D13" s="172">
        <v>325</v>
      </c>
      <c r="E13" s="173">
        <v>-261</v>
      </c>
      <c r="F13" s="173">
        <v>28</v>
      </c>
      <c r="G13" s="172">
        <f>D13+E13+F13</f>
        <v>92</v>
      </c>
      <c r="H13" s="173">
        <v>73</v>
      </c>
      <c r="I13" s="173">
        <v>0</v>
      </c>
      <c r="J13" s="172">
        <f>G13+(H13-I13)</f>
        <v>165</v>
      </c>
      <c r="K13" s="173">
        <v>27</v>
      </c>
    </row>
    <row r="14" spans="2:11" ht="12" customHeight="1">
      <c r="B14" s="23"/>
      <c r="C14" s="23"/>
      <c r="D14" s="23"/>
      <c r="E14" s="23"/>
      <c r="F14" s="23"/>
      <c r="G14" s="23"/>
      <c r="H14" s="23"/>
      <c r="I14" s="23"/>
      <c r="J14" s="23"/>
      <c r="K14" s="23"/>
    </row>
    <row r="15" spans="1:11" ht="12" customHeight="1">
      <c r="A15" s="25" t="s">
        <v>36</v>
      </c>
      <c r="B15" s="2"/>
      <c r="C15" s="22"/>
      <c r="D15" s="174">
        <f aca="true" t="shared" si="0" ref="D15:K15">SUM(D12:D13)</f>
        <v>603</v>
      </c>
      <c r="E15" s="174">
        <f t="shared" si="0"/>
        <v>-488</v>
      </c>
      <c r="F15" s="174">
        <f t="shared" si="0"/>
        <v>49</v>
      </c>
      <c r="G15" s="174">
        <f t="shared" si="0"/>
        <v>164</v>
      </c>
      <c r="H15" s="174">
        <f t="shared" si="0"/>
        <v>176</v>
      </c>
      <c r="I15" s="174">
        <f t="shared" si="0"/>
        <v>0</v>
      </c>
      <c r="J15" s="174">
        <f t="shared" si="0"/>
        <v>340</v>
      </c>
      <c r="K15" s="174">
        <f t="shared" si="0"/>
        <v>47</v>
      </c>
    </row>
    <row r="16" spans="1:11" ht="15" customHeight="1">
      <c r="A16" s="25"/>
      <c r="B16" s="2"/>
      <c r="C16" s="23"/>
      <c r="D16" s="158"/>
      <c r="E16" s="158"/>
      <c r="F16" s="158"/>
      <c r="G16" s="158"/>
      <c r="H16" s="158"/>
      <c r="I16" s="158"/>
      <c r="J16" s="158"/>
      <c r="K16" s="158"/>
    </row>
    <row r="17" spans="1:11" ht="15" customHeight="1">
      <c r="A17" s="25"/>
      <c r="B17" s="2"/>
      <c r="C17" s="23"/>
      <c r="D17" s="158"/>
      <c r="E17" s="158"/>
      <c r="F17" s="158"/>
      <c r="G17" s="158"/>
      <c r="H17" s="158"/>
      <c r="I17" s="158"/>
      <c r="J17" s="158"/>
      <c r="K17" s="158"/>
    </row>
    <row r="18" spans="2:3" ht="15" customHeight="1">
      <c r="B18" s="14"/>
      <c r="C18" s="15"/>
    </row>
    <row r="37" ht="15">
      <c r="U37"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3.xml><?xml version="1.0" encoding="utf-8"?>
<worksheet xmlns="http://schemas.openxmlformats.org/spreadsheetml/2006/main" xmlns:r="http://schemas.openxmlformats.org/officeDocument/2006/relationships">
  <dimension ref="A1:U60"/>
  <sheetViews>
    <sheetView zoomScaleSheetLayoutView="40" zoomScalePageLayoutView="0" workbookViewId="0" topLeftCell="A21">
      <selection activeCell="K12" sqref="K12:K55"/>
    </sheetView>
  </sheetViews>
  <sheetFormatPr defaultColWidth="8.88671875" defaultRowHeight="15"/>
  <cols>
    <col min="1" max="1" width="2.77734375" style="1" customWidth="1"/>
    <col min="2" max="2" width="30.664062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
        <v>25</v>
      </c>
      <c r="B1" s="39"/>
      <c r="C1" s="39"/>
      <c r="D1" s="167" t="s">
        <v>297</v>
      </c>
      <c r="E1" s="168" t="str">
        <f>Details!C28</f>
        <v>2022-23</v>
      </c>
      <c r="F1" s="167" t="s">
        <v>296</v>
      </c>
      <c r="G1" s="169" t="str">
        <f>LEAName</f>
        <v>Vale of Glamorgan Council</v>
      </c>
      <c r="H1" s="39"/>
      <c r="I1" s="39"/>
      <c r="J1" s="167" t="s">
        <v>295</v>
      </c>
      <c r="K1" s="168">
        <f>LEANumber</f>
        <v>673</v>
      </c>
    </row>
    <row r="2" ht="11.25" customHeight="1">
      <c r="B2" s="11"/>
    </row>
    <row r="3" spans="5:10" ht="11.25" customHeight="1">
      <c r="E3" s="6"/>
      <c r="F3" s="6"/>
      <c r="G3" s="12"/>
      <c r="H3" s="6"/>
      <c r="I3" s="10"/>
      <c r="J3" s="6"/>
    </row>
    <row r="4" spans="5:10" ht="11.25" customHeight="1">
      <c r="E4" s="10"/>
      <c r="F4" s="12"/>
      <c r="G4" s="9"/>
      <c r="H4" s="10"/>
      <c r="I4" s="9"/>
      <c r="J4" s="10"/>
    </row>
    <row r="5" spans="5:10" ht="11.25" customHeight="1">
      <c r="E5" s="10"/>
      <c r="F5" s="12"/>
      <c r="G5" s="9"/>
      <c r="H5" s="10"/>
      <c r="I5" s="9"/>
      <c r="J5" s="10"/>
    </row>
    <row r="6" spans="2:11" ht="10.5" customHeight="1">
      <c r="B6" s="26" t="s">
        <v>17</v>
      </c>
      <c r="C6" s="27" t="s">
        <v>214</v>
      </c>
      <c r="D6" s="28" t="s">
        <v>0</v>
      </c>
      <c r="E6" s="28" t="s">
        <v>31</v>
      </c>
      <c r="F6" s="28" t="s">
        <v>1</v>
      </c>
      <c r="G6" s="27" t="s">
        <v>30</v>
      </c>
      <c r="H6" s="28" t="s">
        <v>2</v>
      </c>
      <c r="I6" s="28" t="s">
        <v>2</v>
      </c>
      <c r="J6" s="29" t="s">
        <v>27</v>
      </c>
      <c r="K6" s="28" t="s">
        <v>3</v>
      </c>
    </row>
    <row r="7" spans="2:11" ht="10.5" customHeight="1">
      <c r="B7" s="30"/>
      <c r="C7" s="31" t="s">
        <v>4</v>
      </c>
      <c r="D7" s="32" t="s">
        <v>5</v>
      </c>
      <c r="E7" s="32" t="s">
        <v>32</v>
      </c>
      <c r="F7" s="32" t="s">
        <v>6</v>
      </c>
      <c r="G7" s="33" t="s">
        <v>28</v>
      </c>
      <c r="H7" s="32" t="s">
        <v>7</v>
      </c>
      <c r="I7" s="32" t="s">
        <v>8</v>
      </c>
      <c r="J7" s="33" t="s">
        <v>26</v>
      </c>
      <c r="K7" s="30"/>
    </row>
    <row r="8" spans="2:11" ht="10.5" customHeight="1">
      <c r="B8" s="30"/>
      <c r="C8" s="31" t="s">
        <v>10</v>
      </c>
      <c r="D8" s="32" t="s">
        <v>11</v>
      </c>
      <c r="E8" s="32" t="s">
        <v>33</v>
      </c>
      <c r="F8" s="32" t="s">
        <v>12</v>
      </c>
      <c r="G8" s="31" t="s">
        <v>29</v>
      </c>
      <c r="H8" s="32" t="s">
        <v>13</v>
      </c>
      <c r="I8" s="32" t="s">
        <v>13</v>
      </c>
      <c r="J8" s="33" t="s">
        <v>9</v>
      </c>
      <c r="K8" s="30"/>
    </row>
    <row r="9" spans="2:11" ht="10.5" customHeight="1">
      <c r="B9" s="30"/>
      <c r="C9" s="34"/>
      <c r="D9" s="32" t="s">
        <v>177</v>
      </c>
      <c r="E9" s="32" t="s">
        <v>177</v>
      </c>
      <c r="F9" s="32" t="s">
        <v>177</v>
      </c>
      <c r="G9" s="31" t="s">
        <v>177</v>
      </c>
      <c r="H9" s="32" t="s">
        <v>177</v>
      </c>
      <c r="I9" s="32" t="s">
        <v>177</v>
      </c>
      <c r="J9" s="33" t="s">
        <v>177</v>
      </c>
      <c r="K9" s="32" t="s">
        <v>177</v>
      </c>
    </row>
    <row r="10" spans="2:11" ht="10.5" customHeight="1">
      <c r="B10" s="35"/>
      <c r="C10" s="36"/>
      <c r="D10" s="37" t="s">
        <v>170</v>
      </c>
      <c r="E10" s="37" t="s">
        <v>171</v>
      </c>
      <c r="F10" s="37" t="s">
        <v>172</v>
      </c>
      <c r="G10" s="38" t="s">
        <v>247</v>
      </c>
      <c r="H10" s="37" t="s">
        <v>173</v>
      </c>
      <c r="I10" s="37" t="s">
        <v>175</v>
      </c>
      <c r="J10" s="38" t="s">
        <v>248</v>
      </c>
      <c r="K10" s="37" t="s">
        <v>174</v>
      </c>
    </row>
    <row r="11" spans="1:11" ht="22.5" customHeight="1">
      <c r="A11" s="24" t="s">
        <v>18</v>
      </c>
      <c r="B11" s="7"/>
      <c r="C11" s="19"/>
      <c r="D11" s="20"/>
      <c r="E11" s="20"/>
      <c r="F11" s="20"/>
      <c r="G11" s="20"/>
      <c r="H11" s="20"/>
      <c r="I11" s="20"/>
      <c r="J11" s="20"/>
      <c r="K11" s="20"/>
    </row>
    <row r="12" spans="2:11" s="2" customFormat="1" ht="12" customHeight="1">
      <c r="B12" s="21" t="s">
        <v>453</v>
      </c>
      <c r="C12" s="171">
        <v>2109</v>
      </c>
      <c r="D12" s="172">
        <v>1433</v>
      </c>
      <c r="E12" s="173">
        <v>17</v>
      </c>
      <c r="F12" s="173">
        <v>341</v>
      </c>
      <c r="G12" s="172">
        <f aca="true" t="shared" si="0" ref="G12:G43">D12+E12+F12</f>
        <v>1791</v>
      </c>
      <c r="H12" s="173">
        <v>165</v>
      </c>
      <c r="I12" s="173">
        <v>57</v>
      </c>
      <c r="J12" s="172">
        <f aca="true" t="shared" si="1" ref="J12:J43">G12+(H12-I12)</f>
        <v>1899</v>
      </c>
      <c r="K12" s="173">
        <v>330</v>
      </c>
    </row>
    <row r="13" spans="2:11" s="2" customFormat="1" ht="12" customHeight="1">
      <c r="B13" s="21" t="s">
        <v>454</v>
      </c>
      <c r="C13" s="171">
        <v>2111</v>
      </c>
      <c r="D13" s="172">
        <v>946</v>
      </c>
      <c r="E13" s="173">
        <v>13</v>
      </c>
      <c r="F13" s="173">
        <v>271</v>
      </c>
      <c r="G13" s="172">
        <f t="shared" si="0"/>
        <v>1230</v>
      </c>
      <c r="H13" s="173">
        <v>113</v>
      </c>
      <c r="I13" s="173">
        <v>13</v>
      </c>
      <c r="J13" s="172">
        <f t="shared" si="1"/>
        <v>1330</v>
      </c>
      <c r="K13" s="173">
        <v>265</v>
      </c>
    </row>
    <row r="14" spans="2:11" s="2" customFormat="1" ht="12" customHeight="1">
      <c r="B14" s="21" t="s">
        <v>455</v>
      </c>
      <c r="C14" s="171">
        <v>2114</v>
      </c>
      <c r="D14" s="172">
        <v>857</v>
      </c>
      <c r="E14" s="173">
        <v>243</v>
      </c>
      <c r="F14" s="173">
        <v>218</v>
      </c>
      <c r="G14" s="172">
        <f t="shared" si="0"/>
        <v>1318</v>
      </c>
      <c r="H14" s="173">
        <v>135</v>
      </c>
      <c r="I14" s="173">
        <v>194</v>
      </c>
      <c r="J14" s="172">
        <f t="shared" si="1"/>
        <v>1259</v>
      </c>
      <c r="K14" s="173">
        <v>212</v>
      </c>
    </row>
    <row r="15" spans="2:11" s="2" customFormat="1" ht="12" customHeight="1">
      <c r="B15" s="21" t="s">
        <v>456</v>
      </c>
      <c r="C15" s="171">
        <v>2115</v>
      </c>
      <c r="D15" s="172">
        <v>1213</v>
      </c>
      <c r="E15" s="173">
        <v>14</v>
      </c>
      <c r="F15" s="173">
        <v>442</v>
      </c>
      <c r="G15" s="172">
        <f t="shared" si="0"/>
        <v>1669</v>
      </c>
      <c r="H15" s="173">
        <v>80</v>
      </c>
      <c r="I15" s="173">
        <v>-40</v>
      </c>
      <c r="J15" s="172">
        <f t="shared" si="1"/>
        <v>1789</v>
      </c>
      <c r="K15" s="173">
        <v>433</v>
      </c>
    </row>
    <row r="16" spans="2:11" s="2" customFormat="1" ht="12" customHeight="1">
      <c r="B16" s="21" t="s">
        <v>457</v>
      </c>
      <c r="C16" s="171">
        <v>2117</v>
      </c>
      <c r="D16" s="172">
        <v>1064</v>
      </c>
      <c r="E16" s="173">
        <v>13</v>
      </c>
      <c r="F16" s="173">
        <v>303</v>
      </c>
      <c r="G16" s="172">
        <f t="shared" si="0"/>
        <v>1380</v>
      </c>
      <c r="H16" s="173">
        <v>76</v>
      </c>
      <c r="I16" s="173">
        <v>-39</v>
      </c>
      <c r="J16" s="172">
        <f t="shared" si="1"/>
        <v>1495</v>
      </c>
      <c r="K16" s="173">
        <v>296</v>
      </c>
    </row>
    <row r="17" spans="2:11" s="2" customFormat="1" ht="12" customHeight="1">
      <c r="B17" s="21" t="s">
        <v>458</v>
      </c>
      <c r="C17" s="171">
        <v>2118</v>
      </c>
      <c r="D17" s="172">
        <v>1629</v>
      </c>
      <c r="E17" s="173">
        <v>27</v>
      </c>
      <c r="F17" s="173">
        <v>518</v>
      </c>
      <c r="G17" s="172">
        <f t="shared" si="0"/>
        <v>2174</v>
      </c>
      <c r="H17" s="173">
        <v>82</v>
      </c>
      <c r="I17" s="173">
        <v>-114</v>
      </c>
      <c r="J17" s="172">
        <f t="shared" si="1"/>
        <v>2370</v>
      </c>
      <c r="K17" s="173">
        <v>507</v>
      </c>
    </row>
    <row r="18" spans="2:11" s="2" customFormat="1" ht="12" customHeight="1">
      <c r="B18" s="21" t="s">
        <v>459</v>
      </c>
      <c r="C18" s="171">
        <v>2120</v>
      </c>
      <c r="D18" s="172">
        <v>1083</v>
      </c>
      <c r="E18" s="173">
        <v>18</v>
      </c>
      <c r="F18" s="173">
        <v>266</v>
      </c>
      <c r="G18" s="172">
        <f t="shared" si="0"/>
        <v>1367</v>
      </c>
      <c r="H18" s="173">
        <v>190</v>
      </c>
      <c r="I18" s="173">
        <v>133</v>
      </c>
      <c r="J18" s="172">
        <f t="shared" si="1"/>
        <v>1424</v>
      </c>
      <c r="K18" s="173">
        <v>260</v>
      </c>
    </row>
    <row r="19" spans="2:11" s="2" customFormat="1" ht="12" customHeight="1">
      <c r="B19" s="21" t="s">
        <v>460</v>
      </c>
      <c r="C19" s="171">
        <v>2122</v>
      </c>
      <c r="D19" s="172">
        <v>1513</v>
      </c>
      <c r="E19" s="173">
        <v>24</v>
      </c>
      <c r="F19" s="173">
        <v>667</v>
      </c>
      <c r="G19" s="172">
        <f t="shared" si="0"/>
        <v>2204</v>
      </c>
      <c r="H19" s="173">
        <v>156</v>
      </c>
      <c r="I19" s="173">
        <v>43</v>
      </c>
      <c r="J19" s="172">
        <f t="shared" si="1"/>
        <v>2317</v>
      </c>
      <c r="K19" s="173">
        <v>657</v>
      </c>
    </row>
    <row r="20" spans="2:11" s="2" customFormat="1" ht="12" customHeight="1">
      <c r="B20" s="21" t="s">
        <v>461</v>
      </c>
      <c r="C20" s="171">
        <v>2124</v>
      </c>
      <c r="D20" s="172">
        <v>1340</v>
      </c>
      <c r="E20" s="173">
        <v>23</v>
      </c>
      <c r="F20" s="173">
        <v>349</v>
      </c>
      <c r="G20" s="172">
        <f t="shared" si="0"/>
        <v>1712</v>
      </c>
      <c r="H20" s="173">
        <v>236</v>
      </c>
      <c r="I20" s="173">
        <v>116</v>
      </c>
      <c r="J20" s="172">
        <f t="shared" si="1"/>
        <v>1832</v>
      </c>
      <c r="K20" s="173">
        <v>343</v>
      </c>
    </row>
    <row r="21" spans="2:11" s="2" customFormat="1" ht="12" customHeight="1">
      <c r="B21" s="21" t="s">
        <v>510</v>
      </c>
      <c r="C21" s="171">
        <v>2126</v>
      </c>
      <c r="D21" s="172">
        <v>567</v>
      </c>
      <c r="E21" s="173">
        <v>9</v>
      </c>
      <c r="F21" s="173">
        <v>92</v>
      </c>
      <c r="G21" s="172">
        <f t="shared" si="0"/>
        <v>668</v>
      </c>
      <c r="H21" s="173">
        <v>52</v>
      </c>
      <c r="I21" s="173">
        <v>36</v>
      </c>
      <c r="J21" s="172">
        <f t="shared" si="1"/>
        <v>684</v>
      </c>
      <c r="K21" s="173">
        <v>90</v>
      </c>
    </row>
    <row r="22" spans="2:11" s="2" customFormat="1" ht="12" customHeight="1">
      <c r="B22" s="21" t="s">
        <v>462</v>
      </c>
      <c r="C22" s="171">
        <v>2127</v>
      </c>
      <c r="D22" s="172">
        <v>684</v>
      </c>
      <c r="E22" s="173">
        <v>8</v>
      </c>
      <c r="F22" s="173">
        <v>132</v>
      </c>
      <c r="G22" s="172">
        <f t="shared" si="0"/>
        <v>824</v>
      </c>
      <c r="H22" s="173">
        <v>96</v>
      </c>
      <c r="I22" s="173">
        <v>86</v>
      </c>
      <c r="J22" s="172">
        <f t="shared" si="1"/>
        <v>834</v>
      </c>
      <c r="K22" s="173">
        <v>128</v>
      </c>
    </row>
    <row r="23" spans="2:11" s="2" customFormat="1" ht="12" customHeight="1">
      <c r="B23" s="21" t="s">
        <v>463</v>
      </c>
      <c r="C23" s="171">
        <v>2128</v>
      </c>
      <c r="D23" s="172">
        <v>568</v>
      </c>
      <c r="E23" s="173">
        <v>7</v>
      </c>
      <c r="F23" s="173">
        <v>115</v>
      </c>
      <c r="G23" s="172">
        <f t="shared" si="0"/>
        <v>690</v>
      </c>
      <c r="H23" s="173">
        <v>14</v>
      </c>
      <c r="I23" s="173">
        <v>14</v>
      </c>
      <c r="J23" s="172">
        <f t="shared" si="1"/>
        <v>690</v>
      </c>
      <c r="K23" s="173">
        <v>111</v>
      </c>
    </row>
    <row r="24" spans="2:11" s="2" customFormat="1" ht="12" customHeight="1">
      <c r="B24" s="21" t="s">
        <v>464</v>
      </c>
      <c r="C24" s="171">
        <v>2131</v>
      </c>
      <c r="D24" s="172">
        <v>993</v>
      </c>
      <c r="E24" s="173">
        <v>15</v>
      </c>
      <c r="F24" s="173">
        <v>265</v>
      </c>
      <c r="G24" s="172">
        <f t="shared" si="0"/>
        <v>1273</v>
      </c>
      <c r="H24" s="173">
        <v>44</v>
      </c>
      <c r="I24" s="173">
        <v>-6</v>
      </c>
      <c r="J24" s="172">
        <f t="shared" si="1"/>
        <v>1323</v>
      </c>
      <c r="K24" s="173">
        <v>258</v>
      </c>
    </row>
    <row r="25" spans="2:11" s="2" customFormat="1" ht="12" customHeight="1">
      <c r="B25" s="21" t="s">
        <v>465</v>
      </c>
      <c r="C25" s="171">
        <v>2133</v>
      </c>
      <c r="D25" s="172">
        <v>1426</v>
      </c>
      <c r="E25" s="173">
        <v>24</v>
      </c>
      <c r="F25" s="173">
        <v>435</v>
      </c>
      <c r="G25" s="172">
        <f t="shared" si="0"/>
        <v>1885</v>
      </c>
      <c r="H25" s="173">
        <v>77</v>
      </c>
      <c r="I25" s="173">
        <v>-38</v>
      </c>
      <c r="J25" s="172">
        <f t="shared" si="1"/>
        <v>2000</v>
      </c>
      <c r="K25" s="173">
        <v>424</v>
      </c>
    </row>
    <row r="26" spans="2:11" s="2" customFormat="1" ht="12" customHeight="1">
      <c r="B26" s="21" t="s">
        <v>466</v>
      </c>
      <c r="C26" s="171">
        <v>2136</v>
      </c>
      <c r="D26" s="172">
        <v>1352</v>
      </c>
      <c r="E26" s="173">
        <v>18</v>
      </c>
      <c r="F26" s="173">
        <v>419</v>
      </c>
      <c r="G26" s="172">
        <f t="shared" si="0"/>
        <v>1789</v>
      </c>
      <c r="H26" s="173">
        <v>188</v>
      </c>
      <c r="I26" s="173">
        <v>157</v>
      </c>
      <c r="J26" s="172">
        <f t="shared" si="1"/>
        <v>1820</v>
      </c>
      <c r="K26" s="173">
        <v>408</v>
      </c>
    </row>
    <row r="27" spans="2:11" s="2" customFormat="1" ht="12" customHeight="1">
      <c r="B27" s="21" t="s">
        <v>467</v>
      </c>
      <c r="C27" s="171">
        <v>2138</v>
      </c>
      <c r="D27" s="172">
        <v>1740</v>
      </c>
      <c r="E27" s="173">
        <v>26</v>
      </c>
      <c r="F27" s="173">
        <v>381</v>
      </c>
      <c r="G27" s="172">
        <f t="shared" si="0"/>
        <v>2147</v>
      </c>
      <c r="H27" s="173">
        <v>258</v>
      </c>
      <c r="I27" s="173">
        <v>62</v>
      </c>
      <c r="J27" s="172">
        <f t="shared" si="1"/>
        <v>2343</v>
      </c>
      <c r="K27" s="173">
        <v>369</v>
      </c>
    </row>
    <row r="28" spans="2:11" s="2" customFormat="1" ht="12" customHeight="1">
      <c r="B28" s="21" t="s">
        <v>468</v>
      </c>
      <c r="C28" s="171">
        <v>2144</v>
      </c>
      <c r="D28" s="172">
        <v>923</v>
      </c>
      <c r="E28" s="173">
        <v>15</v>
      </c>
      <c r="F28" s="173">
        <v>268</v>
      </c>
      <c r="G28" s="172">
        <f t="shared" si="0"/>
        <v>1206</v>
      </c>
      <c r="H28" s="173">
        <v>149</v>
      </c>
      <c r="I28" s="173">
        <v>95</v>
      </c>
      <c r="J28" s="172">
        <f t="shared" si="1"/>
        <v>1260</v>
      </c>
      <c r="K28" s="173">
        <v>262</v>
      </c>
    </row>
    <row r="29" spans="2:11" s="2" customFormat="1" ht="12" customHeight="1">
      <c r="B29" s="21" t="s">
        <v>469</v>
      </c>
      <c r="C29" s="171">
        <v>2146</v>
      </c>
      <c r="D29" s="172">
        <v>1298</v>
      </c>
      <c r="E29" s="173">
        <v>17</v>
      </c>
      <c r="F29" s="173">
        <v>353</v>
      </c>
      <c r="G29" s="172">
        <f t="shared" si="0"/>
        <v>1668</v>
      </c>
      <c r="H29" s="173">
        <v>147</v>
      </c>
      <c r="I29" s="173">
        <v>67</v>
      </c>
      <c r="J29" s="172">
        <f t="shared" si="1"/>
        <v>1748</v>
      </c>
      <c r="K29" s="173">
        <v>344</v>
      </c>
    </row>
    <row r="30" spans="2:11" s="2" customFormat="1" ht="12" customHeight="1">
      <c r="B30" s="21" t="s">
        <v>470</v>
      </c>
      <c r="C30" s="171">
        <v>2148</v>
      </c>
      <c r="D30" s="172">
        <v>1427</v>
      </c>
      <c r="E30" s="173">
        <v>290</v>
      </c>
      <c r="F30" s="173">
        <v>556</v>
      </c>
      <c r="G30" s="172">
        <f t="shared" si="0"/>
        <v>2273</v>
      </c>
      <c r="H30" s="173">
        <v>233</v>
      </c>
      <c r="I30" s="173">
        <v>257</v>
      </c>
      <c r="J30" s="172">
        <f t="shared" si="1"/>
        <v>2249</v>
      </c>
      <c r="K30" s="173">
        <v>545</v>
      </c>
    </row>
    <row r="31" spans="2:11" s="2" customFormat="1" ht="12" customHeight="1">
      <c r="B31" s="21" t="s">
        <v>471</v>
      </c>
      <c r="C31" s="171">
        <v>2149</v>
      </c>
      <c r="D31" s="172">
        <v>883</v>
      </c>
      <c r="E31" s="173">
        <v>10</v>
      </c>
      <c r="F31" s="173">
        <v>206</v>
      </c>
      <c r="G31" s="172">
        <f t="shared" si="0"/>
        <v>1099</v>
      </c>
      <c r="H31" s="173">
        <v>80</v>
      </c>
      <c r="I31" s="173">
        <v>26</v>
      </c>
      <c r="J31" s="172">
        <f t="shared" si="1"/>
        <v>1153</v>
      </c>
      <c r="K31" s="173">
        <v>200</v>
      </c>
    </row>
    <row r="32" spans="2:11" s="2" customFormat="1" ht="12" customHeight="1">
      <c r="B32" s="21" t="s">
        <v>472</v>
      </c>
      <c r="C32" s="171">
        <v>2151</v>
      </c>
      <c r="D32" s="172">
        <v>938</v>
      </c>
      <c r="E32" s="173">
        <v>14</v>
      </c>
      <c r="F32" s="173">
        <v>309</v>
      </c>
      <c r="G32" s="172">
        <f t="shared" si="0"/>
        <v>1261</v>
      </c>
      <c r="H32" s="173">
        <v>148</v>
      </c>
      <c r="I32" s="173">
        <v>90</v>
      </c>
      <c r="J32" s="172">
        <f t="shared" si="1"/>
        <v>1319</v>
      </c>
      <c r="K32" s="173">
        <v>301</v>
      </c>
    </row>
    <row r="33" spans="2:11" s="2" customFormat="1" ht="12" customHeight="1">
      <c r="B33" s="21" t="s">
        <v>473</v>
      </c>
      <c r="C33" s="171">
        <v>2152</v>
      </c>
      <c r="D33" s="172">
        <v>1165</v>
      </c>
      <c r="E33" s="173">
        <v>14</v>
      </c>
      <c r="F33" s="173">
        <v>335</v>
      </c>
      <c r="G33" s="172">
        <f t="shared" si="0"/>
        <v>1514</v>
      </c>
      <c r="H33" s="173">
        <v>108</v>
      </c>
      <c r="I33" s="173">
        <v>-16</v>
      </c>
      <c r="J33" s="172">
        <f t="shared" si="1"/>
        <v>1638</v>
      </c>
      <c r="K33" s="173">
        <v>326</v>
      </c>
    </row>
    <row r="34" spans="2:11" s="2" customFormat="1" ht="12" customHeight="1">
      <c r="B34" s="21" t="s">
        <v>474</v>
      </c>
      <c r="C34" s="171">
        <v>2156</v>
      </c>
      <c r="D34" s="172">
        <v>945</v>
      </c>
      <c r="E34" s="173">
        <v>14</v>
      </c>
      <c r="F34" s="173">
        <v>230</v>
      </c>
      <c r="G34" s="172">
        <f t="shared" si="0"/>
        <v>1189</v>
      </c>
      <c r="H34" s="173">
        <v>216</v>
      </c>
      <c r="I34" s="173">
        <v>187</v>
      </c>
      <c r="J34" s="172">
        <f t="shared" si="1"/>
        <v>1218</v>
      </c>
      <c r="K34" s="173">
        <v>223</v>
      </c>
    </row>
    <row r="35" spans="2:11" s="2" customFormat="1" ht="12" customHeight="1">
      <c r="B35" s="21" t="s">
        <v>475</v>
      </c>
      <c r="C35" s="171">
        <v>2163</v>
      </c>
      <c r="D35" s="172">
        <v>949</v>
      </c>
      <c r="E35" s="173">
        <v>22</v>
      </c>
      <c r="F35" s="173">
        <v>465</v>
      </c>
      <c r="G35" s="172">
        <f t="shared" si="0"/>
        <v>1436</v>
      </c>
      <c r="H35" s="173">
        <v>153</v>
      </c>
      <c r="I35" s="173">
        <v>58</v>
      </c>
      <c r="J35" s="172">
        <f t="shared" si="1"/>
        <v>1531</v>
      </c>
      <c r="K35" s="173">
        <v>459</v>
      </c>
    </row>
    <row r="36" spans="2:11" s="2" customFormat="1" ht="12" customHeight="1">
      <c r="B36" s="21" t="s">
        <v>476</v>
      </c>
      <c r="C36" s="171">
        <v>2165</v>
      </c>
      <c r="D36" s="172">
        <v>792</v>
      </c>
      <c r="E36" s="173">
        <v>10</v>
      </c>
      <c r="F36" s="173">
        <v>245</v>
      </c>
      <c r="G36" s="172">
        <f t="shared" si="0"/>
        <v>1047</v>
      </c>
      <c r="H36" s="173">
        <v>99</v>
      </c>
      <c r="I36" s="173">
        <v>4</v>
      </c>
      <c r="J36" s="172">
        <f t="shared" si="1"/>
        <v>1142</v>
      </c>
      <c r="K36" s="173">
        <v>239</v>
      </c>
    </row>
    <row r="37" spans="2:11" s="2" customFormat="1" ht="12" customHeight="1">
      <c r="B37" s="21" t="s">
        <v>477</v>
      </c>
      <c r="C37" s="171">
        <v>2178</v>
      </c>
      <c r="D37" s="172">
        <v>1567</v>
      </c>
      <c r="E37" s="173">
        <v>22</v>
      </c>
      <c r="F37" s="173">
        <v>431</v>
      </c>
      <c r="G37" s="172">
        <f t="shared" si="0"/>
        <v>2020</v>
      </c>
      <c r="H37" s="173">
        <v>232</v>
      </c>
      <c r="I37" s="173">
        <v>208</v>
      </c>
      <c r="J37" s="172">
        <f t="shared" si="1"/>
        <v>2044</v>
      </c>
      <c r="K37" s="173">
        <v>418</v>
      </c>
    </row>
    <row r="38" spans="2:11" s="2" customFormat="1" ht="12" customHeight="1">
      <c r="B38" s="21" t="s">
        <v>478</v>
      </c>
      <c r="C38" s="171">
        <v>2179</v>
      </c>
      <c r="D38" s="172">
        <v>974</v>
      </c>
      <c r="E38" s="173">
        <v>15</v>
      </c>
      <c r="F38" s="173">
        <v>279</v>
      </c>
      <c r="G38" s="172">
        <f t="shared" si="0"/>
        <v>1268</v>
      </c>
      <c r="H38" s="173">
        <v>208</v>
      </c>
      <c r="I38" s="173">
        <v>205</v>
      </c>
      <c r="J38" s="172">
        <f t="shared" si="1"/>
        <v>1271</v>
      </c>
      <c r="K38" s="173">
        <v>272</v>
      </c>
    </row>
    <row r="39" spans="2:11" s="2" customFormat="1" ht="12" customHeight="1">
      <c r="B39" s="21" t="s">
        <v>479</v>
      </c>
      <c r="C39" s="171">
        <v>2181</v>
      </c>
      <c r="D39" s="172">
        <v>1806</v>
      </c>
      <c r="E39" s="173">
        <v>41</v>
      </c>
      <c r="F39" s="173">
        <v>954</v>
      </c>
      <c r="G39" s="172">
        <f t="shared" si="0"/>
        <v>2801</v>
      </c>
      <c r="H39" s="173">
        <v>210</v>
      </c>
      <c r="I39" s="173">
        <v>33</v>
      </c>
      <c r="J39" s="172">
        <f t="shared" si="1"/>
        <v>2978</v>
      </c>
      <c r="K39" s="173">
        <v>941</v>
      </c>
    </row>
    <row r="40" spans="2:11" s="2" customFormat="1" ht="12" customHeight="1">
      <c r="B40" s="21" t="s">
        <v>480</v>
      </c>
      <c r="C40" s="171">
        <v>2182</v>
      </c>
      <c r="D40" s="172">
        <v>2378</v>
      </c>
      <c r="E40" s="173">
        <v>42</v>
      </c>
      <c r="F40" s="173">
        <v>634</v>
      </c>
      <c r="G40" s="172">
        <f t="shared" si="0"/>
        <v>3054</v>
      </c>
      <c r="H40" s="173">
        <v>0</v>
      </c>
      <c r="I40" s="173">
        <v>-244</v>
      </c>
      <c r="J40" s="172">
        <f t="shared" si="1"/>
        <v>3298</v>
      </c>
      <c r="K40" s="173">
        <v>615</v>
      </c>
    </row>
    <row r="41" spans="2:11" s="2" customFormat="1" ht="12" customHeight="1">
      <c r="B41" s="21" t="s">
        <v>481</v>
      </c>
      <c r="C41" s="171">
        <v>2184</v>
      </c>
      <c r="D41" s="172">
        <v>911</v>
      </c>
      <c r="E41" s="173">
        <v>11</v>
      </c>
      <c r="F41" s="173">
        <v>240</v>
      </c>
      <c r="G41" s="172">
        <f t="shared" si="0"/>
        <v>1162</v>
      </c>
      <c r="H41" s="173">
        <v>134</v>
      </c>
      <c r="I41" s="173">
        <v>93</v>
      </c>
      <c r="J41" s="172">
        <f t="shared" si="1"/>
        <v>1203</v>
      </c>
      <c r="K41" s="173">
        <v>233</v>
      </c>
    </row>
    <row r="42" spans="2:11" s="2" customFormat="1" ht="12" customHeight="1">
      <c r="B42" s="21" t="s">
        <v>482</v>
      </c>
      <c r="C42" s="171">
        <v>2185</v>
      </c>
      <c r="D42" s="172">
        <v>1769</v>
      </c>
      <c r="E42" s="173">
        <v>20</v>
      </c>
      <c r="F42" s="173">
        <v>427</v>
      </c>
      <c r="G42" s="172">
        <f t="shared" si="0"/>
        <v>2216</v>
      </c>
      <c r="H42" s="173">
        <v>166</v>
      </c>
      <c r="I42" s="173">
        <v>112</v>
      </c>
      <c r="J42" s="172">
        <f t="shared" si="1"/>
        <v>2270</v>
      </c>
      <c r="K42" s="173">
        <v>414</v>
      </c>
    </row>
    <row r="43" spans="2:11" s="2" customFormat="1" ht="12" customHeight="1">
      <c r="B43" s="21" t="s">
        <v>483</v>
      </c>
      <c r="C43" s="171">
        <v>2186</v>
      </c>
      <c r="D43" s="172">
        <v>1153</v>
      </c>
      <c r="E43" s="173">
        <v>19</v>
      </c>
      <c r="F43" s="173">
        <v>593</v>
      </c>
      <c r="G43" s="172">
        <f t="shared" si="0"/>
        <v>1765</v>
      </c>
      <c r="H43" s="173">
        <v>389</v>
      </c>
      <c r="I43" s="173">
        <v>88</v>
      </c>
      <c r="J43" s="172">
        <f t="shared" si="1"/>
        <v>2066</v>
      </c>
      <c r="K43" s="173">
        <v>586</v>
      </c>
    </row>
    <row r="44" spans="2:11" s="2" customFormat="1" ht="12" customHeight="1">
      <c r="B44" s="21" t="s">
        <v>484</v>
      </c>
      <c r="C44" s="171">
        <v>3037</v>
      </c>
      <c r="D44" s="172">
        <v>616</v>
      </c>
      <c r="E44" s="173">
        <v>9</v>
      </c>
      <c r="F44" s="173">
        <v>144</v>
      </c>
      <c r="G44" s="172">
        <f aca="true" t="shared" si="2" ref="G44:G55">D44+E44+F44</f>
        <v>769</v>
      </c>
      <c r="H44" s="173">
        <v>115</v>
      </c>
      <c r="I44" s="173">
        <v>153</v>
      </c>
      <c r="J44" s="172">
        <f aca="true" t="shared" si="3" ref="J44:J55">G44+(H44-I44)</f>
        <v>731</v>
      </c>
      <c r="K44" s="173">
        <v>141</v>
      </c>
    </row>
    <row r="45" spans="2:11" s="2" customFormat="1" ht="12" customHeight="1">
      <c r="B45" s="21" t="s">
        <v>485</v>
      </c>
      <c r="C45" s="171">
        <v>3047</v>
      </c>
      <c r="D45" s="172">
        <v>727</v>
      </c>
      <c r="E45" s="173">
        <v>10</v>
      </c>
      <c r="F45" s="173">
        <v>198</v>
      </c>
      <c r="G45" s="172">
        <f t="shared" si="2"/>
        <v>935</v>
      </c>
      <c r="H45" s="173">
        <v>87</v>
      </c>
      <c r="I45" s="173">
        <v>39</v>
      </c>
      <c r="J45" s="172">
        <f t="shared" si="3"/>
        <v>983</v>
      </c>
      <c r="K45" s="173">
        <v>194</v>
      </c>
    </row>
    <row r="46" spans="2:11" s="2" customFormat="1" ht="12" customHeight="1">
      <c r="B46" s="21" t="s">
        <v>486</v>
      </c>
      <c r="C46" s="171">
        <v>3057</v>
      </c>
      <c r="D46" s="172">
        <v>938</v>
      </c>
      <c r="E46" s="173">
        <v>16</v>
      </c>
      <c r="F46" s="173">
        <v>253</v>
      </c>
      <c r="G46" s="172">
        <f t="shared" si="2"/>
        <v>1207</v>
      </c>
      <c r="H46" s="173">
        <v>129</v>
      </c>
      <c r="I46" s="173">
        <v>14</v>
      </c>
      <c r="J46" s="172">
        <f t="shared" si="3"/>
        <v>1322</v>
      </c>
      <c r="K46" s="173">
        <v>246</v>
      </c>
    </row>
    <row r="47" spans="2:11" s="2" customFormat="1" ht="12" customHeight="1">
      <c r="B47" s="21" t="s">
        <v>487</v>
      </c>
      <c r="C47" s="171">
        <v>3320</v>
      </c>
      <c r="D47" s="172">
        <v>871</v>
      </c>
      <c r="E47" s="173">
        <v>11</v>
      </c>
      <c r="F47" s="173">
        <v>187</v>
      </c>
      <c r="G47" s="172">
        <f t="shared" si="2"/>
        <v>1069</v>
      </c>
      <c r="H47" s="173">
        <v>174</v>
      </c>
      <c r="I47" s="173">
        <v>72</v>
      </c>
      <c r="J47" s="172">
        <f t="shared" si="3"/>
        <v>1171</v>
      </c>
      <c r="K47" s="173">
        <v>181</v>
      </c>
    </row>
    <row r="48" spans="2:11" s="2" customFormat="1" ht="12" customHeight="1">
      <c r="B48" s="21" t="s">
        <v>488</v>
      </c>
      <c r="C48" s="171">
        <v>3321</v>
      </c>
      <c r="D48" s="172">
        <v>679</v>
      </c>
      <c r="E48" s="173">
        <v>9</v>
      </c>
      <c r="F48" s="173">
        <v>133</v>
      </c>
      <c r="G48" s="172">
        <f t="shared" si="2"/>
        <v>821</v>
      </c>
      <c r="H48" s="173">
        <v>239</v>
      </c>
      <c r="I48" s="173">
        <v>276</v>
      </c>
      <c r="J48" s="172">
        <f t="shared" si="3"/>
        <v>784</v>
      </c>
      <c r="K48" s="173">
        <v>129</v>
      </c>
    </row>
    <row r="49" spans="2:11" s="2" customFormat="1" ht="12" customHeight="1">
      <c r="B49" s="21" t="s">
        <v>489</v>
      </c>
      <c r="C49" s="171">
        <v>3363</v>
      </c>
      <c r="D49" s="172">
        <v>811</v>
      </c>
      <c r="E49" s="173">
        <v>11</v>
      </c>
      <c r="F49" s="173">
        <v>226</v>
      </c>
      <c r="G49" s="172">
        <f t="shared" si="2"/>
        <v>1048</v>
      </c>
      <c r="H49" s="173">
        <v>67</v>
      </c>
      <c r="I49" s="173">
        <v>20</v>
      </c>
      <c r="J49" s="172">
        <f t="shared" si="3"/>
        <v>1095</v>
      </c>
      <c r="K49" s="173">
        <v>221</v>
      </c>
    </row>
    <row r="50" spans="2:11" s="2" customFormat="1" ht="12" customHeight="1">
      <c r="B50" s="21" t="s">
        <v>490</v>
      </c>
      <c r="C50" s="171">
        <v>3364</v>
      </c>
      <c r="D50" s="172">
        <v>859</v>
      </c>
      <c r="E50" s="173">
        <v>12</v>
      </c>
      <c r="F50" s="173">
        <v>218</v>
      </c>
      <c r="G50" s="172">
        <f t="shared" si="2"/>
        <v>1089</v>
      </c>
      <c r="H50" s="173">
        <v>176</v>
      </c>
      <c r="I50" s="173">
        <v>79</v>
      </c>
      <c r="J50" s="172">
        <f t="shared" si="3"/>
        <v>1186</v>
      </c>
      <c r="K50" s="173">
        <v>212</v>
      </c>
    </row>
    <row r="51" spans="2:11" s="2" customFormat="1" ht="12" customHeight="1">
      <c r="B51" s="21" t="s">
        <v>491</v>
      </c>
      <c r="C51" s="171">
        <v>3365</v>
      </c>
      <c r="D51" s="172">
        <v>847</v>
      </c>
      <c r="E51" s="173">
        <v>14</v>
      </c>
      <c r="F51" s="173">
        <v>243</v>
      </c>
      <c r="G51" s="172">
        <f t="shared" si="2"/>
        <v>1104</v>
      </c>
      <c r="H51" s="173">
        <v>151</v>
      </c>
      <c r="I51" s="173">
        <v>56</v>
      </c>
      <c r="J51" s="172">
        <f t="shared" si="3"/>
        <v>1199</v>
      </c>
      <c r="K51" s="173">
        <v>237</v>
      </c>
    </row>
    <row r="52" spans="2:11" s="2" customFormat="1" ht="12" customHeight="1">
      <c r="B52" s="21" t="s">
        <v>492</v>
      </c>
      <c r="C52" s="171">
        <v>3367</v>
      </c>
      <c r="D52" s="172">
        <v>810</v>
      </c>
      <c r="E52" s="173">
        <v>13</v>
      </c>
      <c r="F52" s="173">
        <v>264</v>
      </c>
      <c r="G52" s="172">
        <f t="shared" si="2"/>
        <v>1087</v>
      </c>
      <c r="H52" s="173">
        <v>9</v>
      </c>
      <c r="I52" s="173">
        <v>-109</v>
      </c>
      <c r="J52" s="172">
        <f t="shared" si="3"/>
        <v>1205</v>
      </c>
      <c r="K52" s="173">
        <v>258</v>
      </c>
    </row>
    <row r="53" spans="2:11" s="2" customFormat="1" ht="12" customHeight="1">
      <c r="B53" s="21" t="s">
        <v>493</v>
      </c>
      <c r="C53" s="171">
        <v>3368</v>
      </c>
      <c r="D53" s="172">
        <v>909</v>
      </c>
      <c r="E53" s="173">
        <v>14</v>
      </c>
      <c r="F53" s="173">
        <v>284</v>
      </c>
      <c r="G53" s="172">
        <f t="shared" si="2"/>
        <v>1207</v>
      </c>
      <c r="H53" s="173">
        <v>119</v>
      </c>
      <c r="I53" s="173">
        <v>51</v>
      </c>
      <c r="J53" s="172">
        <f t="shared" si="3"/>
        <v>1275</v>
      </c>
      <c r="K53" s="173">
        <v>279</v>
      </c>
    </row>
    <row r="54" spans="2:11" s="2" customFormat="1" ht="12" customHeight="1">
      <c r="B54" s="21" t="s">
        <v>494</v>
      </c>
      <c r="C54" s="171">
        <v>3372</v>
      </c>
      <c r="D54" s="172">
        <v>913</v>
      </c>
      <c r="E54" s="173">
        <v>13</v>
      </c>
      <c r="F54" s="173">
        <v>179</v>
      </c>
      <c r="G54" s="172">
        <f t="shared" si="2"/>
        <v>1105</v>
      </c>
      <c r="H54" s="173">
        <v>153</v>
      </c>
      <c r="I54" s="173">
        <v>10</v>
      </c>
      <c r="J54" s="172">
        <f t="shared" si="3"/>
        <v>1248</v>
      </c>
      <c r="K54" s="173">
        <v>173</v>
      </c>
    </row>
    <row r="55" spans="2:11" s="2" customFormat="1" ht="12" customHeight="1">
      <c r="B55" s="21" t="s">
        <v>495</v>
      </c>
      <c r="C55" s="171">
        <v>3373</v>
      </c>
      <c r="D55" s="172">
        <v>1224</v>
      </c>
      <c r="E55" s="173">
        <v>18</v>
      </c>
      <c r="F55" s="173">
        <v>336</v>
      </c>
      <c r="G55" s="172">
        <f t="shared" si="2"/>
        <v>1578</v>
      </c>
      <c r="H55" s="173">
        <v>174</v>
      </c>
      <c r="I55" s="173">
        <v>77</v>
      </c>
      <c r="J55" s="172">
        <f t="shared" si="3"/>
        <v>1675</v>
      </c>
      <c r="K55" s="173">
        <v>328</v>
      </c>
    </row>
    <row r="56" spans="2:11" ht="15">
      <c r="B56" s="23"/>
      <c r="C56" s="23"/>
      <c r="D56" s="23"/>
      <c r="E56" s="23"/>
      <c r="F56" s="23"/>
      <c r="G56" s="23"/>
      <c r="H56" s="23"/>
      <c r="I56" s="23"/>
      <c r="J56" s="23"/>
      <c r="K56" s="23"/>
    </row>
    <row r="57" spans="1:11" ht="12" customHeight="1">
      <c r="A57" s="25" t="s">
        <v>14</v>
      </c>
      <c r="B57" s="2"/>
      <c r="C57" s="23"/>
      <c r="D57" s="175">
        <f aca="true" t="shared" si="4" ref="D57:K57">SUM(D12:D55)</f>
        <v>48490</v>
      </c>
      <c r="E57" s="175">
        <f t="shared" si="4"/>
        <v>1225</v>
      </c>
      <c r="F57" s="175">
        <f t="shared" si="4"/>
        <v>14404</v>
      </c>
      <c r="G57" s="175">
        <f t="shared" si="4"/>
        <v>64119</v>
      </c>
      <c r="H57" s="175">
        <f t="shared" si="4"/>
        <v>6227</v>
      </c>
      <c r="I57" s="175">
        <f t="shared" si="4"/>
        <v>2675</v>
      </c>
      <c r="J57" s="175">
        <f t="shared" si="4"/>
        <v>67671</v>
      </c>
      <c r="K57" s="175">
        <f t="shared" si="4"/>
        <v>14068</v>
      </c>
    </row>
    <row r="58" spans="1:11" ht="15" customHeight="1">
      <c r="A58" s="25"/>
      <c r="B58" s="2"/>
      <c r="C58" s="23"/>
      <c r="D58" s="157"/>
      <c r="E58" s="157"/>
      <c r="F58" s="157"/>
      <c r="G58" s="157"/>
      <c r="H58" s="157"/>
      <c r="I58" s="157"/>
      <c r="J58" s="157"/>
      <c r="K58" s="157"/>
    </row>
    <row r="59" spans="1:11" ht="15" customHeight="1">
      <c r="A59" s="25"/>
      <c r="B59" s="2"/>
      <c r="C59" s="23"/>
      <c r="D59" s="157"/>
      <c r="E59" s="157"/>
      <c r="F59" s="157"/>
      <c r="G59" s="157"/>
      <c r="H59" s="157"/>
      <c r="I59" s="157"/>
      <c r="J59" s="157"/>
      <c r="K59" s="157"/>
    </row>
    <row r="60" spans="1:21" ht="15" customHeight="1">
      <c r="A60" s="25"/>
      <c r="B60" s="2"/>
      <c r="C60" s="23"/>
      <c r="D60" s="157"/>
      <c r="E60" s="157"/>
      <c r="F60" s="157"/>
      <c r="G60" s="157"/>
      <c r="H60" s="157"/>
      <c r="I60" s="157"/>
      <c r="J60" s="157"/>
      <c r="K60" s="157"/>
      <c r="U60" s="160"/>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dimension ref="A1:U36"/>
  <sheetViews>
    <sheetView tabSelected="1" zoomScalePageLayoutView="0" workbookViewId="0" topLeftCell="A1">
      <selection activeCell="O12" sqref="O12"/>
    </sheetView>
  </sheetViews>
  <sheetFormatPr defaultColWidth="8.88671875" defaultRowHeight="15"/>
  <cols>
    <col min="1" max="1" width="2.77734375" style="1" customWidth="1"/>
    <col min="2" max="2" width="30.6640625" style="1" customWidth="1"/>
    <col min="3" max="4" width="6.77734375" style="1" customWidth="1"/>
    <col min="5" max="5" width="13.88671875" style="1" customWidth="1"/>
    <col min="6"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tr">
        <f>Primary!A1</f>
        <v>S52 EDUCATION OUTTURN STATEMENT</v>
      </c>
      <c r="B1" s="39"/>
      <c r="C1" s="39"/>
      <c r="D1" s="167" t="str">
        <f>Primary!D1</f>
        <v>Financial year: </v>
      </c>
      <c r="E1" s="168" t="str">
        <f>Details!C28</f>
        <v>2022-23</v>
      </c>
      <c r="F1" s="167" t="str">
        <f>Primary!F1</f>
        <v>LEA Name: </v>
      </c>
      <c r="G1" s="169" t="str">
        <f>Primary!G1</f>
        <v>Vale of Glamorgan Council</v>
      </c>
      <c r="H1" s="39"/>
      <c r="I1" s="39"/>
      <c r="J1" s="167" t="str">
        <f>Primary!J1</f>
        <v>LEA code: </v>
      </c>
      <c r="K1" s="168">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265</v>
      </c>
      <c r="C11" s="17"/>
      <c r="D11" s="18"/>
      <c r="E11" s="18"/>
      <c r="F11" s="18"/>
      <c r="G11" s="18"/>
      <c r="H11" s="18"/>
      <c r="I11" s="18"/>
      <c r="J11" s="18"/>
      <c r="K11" s="18"/>
    </row>
    <row r="12" spans="2:11" s="2" customFormat="1" ht="12" customHeight="1">
      <c r="B12" s="21" t="s">
        <v>496</v>
      </c>
      <c r="C12" s="171">
        <v>5500</v>
      </c>
      <c r="D12" s="172">
        <v>6478</v>
      </c>
      <c r="E12" s="173">
        <v>67</v>
      </c>
      <c r="F12" s="173">
        <v>1226</v>
      </c>
      <c r="G12" s="172">
        <f>D12+E12+F12</f>
        <v>7771</v>
      </c>
      <c r="H12" s="173">
        <v>620</v>
      </c>
      <c r="I12" s="173">
        <v>466</v>
      </c>
      <c r="J12" s="172">
        <f>G12+(H12-I12)</f>
        <v>7925</v>
      </c>
      <c r="K12" s="173">
        <v>2059</v>
      </c>
    </row>
    <row r="13" spans="2:11" ht="12" customHeight="1">
      <c r="B13" s="23"/>
      <c r="C13" s="23"/>
      <c r="D13" s="23"/>
      <c r="E13" s="23"/>
      <c r="F13" s="23"/>
      <c r="G13" s="23"/>
      <c r="H13" s="23"/>
      <c r="I13" s="23"/>
      <c r="J13" s="23"/>
      <c r="K13" s="23"/>
    </row>
    <row r="14" spans="1:11" ht="12" customHeight="1">
      <c r="A14" s="25" t="s">
        <v>266</v>
      </c>
      <c r="B14" s="2"/>
      <c r="C14" s="22"/>
      <c r="D14" s="175">
        <f aca="true" t="shared" si="0" ref="D14:K14">SUM(D12:D12)</f>
        <v>6478</v>
      </c>
      <c r="E14" s="175">
        <f t="shared" si="0"/>
        <v>67</v>
      </c>
      <c r="F14" s="175">
        <f t="shared" si="0"/>
        <v>1226</v>
      </c>
      <c r="G14" s="175">
        <f t="shared" si="0"/>
        <v>7771</v>
      </c>
      <c r="H14" s="175">
        <f t="shared" si="0"/>
        <v>620</v>
      </c>
      <c r="I14" s="175">
        <f t="shared" si="0"/>
        <v>466</v>
      </c>
      <c r="J14" s="175">
        <f t="shared" si="0"/>
        <v>7925</v>
      </c>
      <c r="K14" s="175">
        <f t="shared" si="0"/>
        <v>2059</v>
      </c>
    </row>
    <row r="15" spans="1:11" ht="15" customHeight="1">
      <c r="A15" s="25"/>
      <c r="B15" s="2"/>
      <c r="C15" s="23"/>
      <c r="D15" s="157"/>
      <c r="E15" s="157"/>
      <c r="F15" s="157"/>
      <c r="G15" s="157"/>
      <c r="H15" s="157"/>
      <c r="I15" s="157"/>
      <c r="J15" s="157"/>
      <c r="K15" s="157"/>
    </row>
    <row r="16" spans="1:11" ht="15" customHeight="1">
      <c r="A16" s="25"/>
      <c r="B16" s="2"/>
      <c r="C16" s="23"/>
      <c r="D16" s="157"/>
      <c r="E16" s="157"/>
      <c r="F16" s="157"/>
      <c r="G16" s="157"/>
      <c r="H16" s="157"/>
      <c r="I16" s="157"/>
      <c r="J16" s="157"/>
      <c r="K16" s="157"/>
    </row>
    <row r="17" spans="2:3" ht="15" customHeight="1">
      <c r="B17" s="14"/>
      <c r="C17" s="15"/>
    </row>
    <row r="36" ht="15">
      <c r="U36"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5.xml><?xml version="1.0" encoding="utf-8"?>
<worksheet xmlns="http://schemas.openxmlformats.org/spreadsheetml/2006/main" xmlns:r="http://schemas.openxmlformats.org/officeDocument/2006/relationships">
  <dimension ref="A1:K23"/>
  <sheetViews>
    <sheetView zoomScalePageLayoutView="0" workbookViewId="0" topLeftCell="A1">
      <selection activeCell="J27" sqref="J27"/>
    </sheetView>
  </sheetViews>
  <sheetFormatPr defaultColWidth="8.88671875" defaultRowHeight="15" customHeight="1"/>
  <cols>
    <col min="1" max="1" width="2.77734375" style="1" customWidth="1"/>
    <col min="2" max="2" width="30.664062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4" customFormat="1" ht="15">
      <c r="A1" s="170" t="str">
        <f>Primary!A1</f>
        <v>S52 EDUCATION OUTTURN STATEMENT</v>
      </c>
      <c r="B1" s="39"/>
      <c r="C1" s="39"/>
      <c r="D1" s="167" t="str">
        <f>Primary!D1</f>
        <v>Financial year: </v>
      </c>
      <c r="E1" s="168" t="str">
        <f>Details!C28</f>
        <v>2022-23</v>
      </c>
      <c r="F1" s="167" t="str">
        <f>Primary!F1</f>
        <v>LEA Name: </v>
      </c>
      <c r="G1" s="169" t="str">
        <f>Primary!G1</f>
        <v>Vale of Glamorgan Council</v>
      </c>
      <c r="H1" s="39"/>
      <c r="I1" s="39"/>
      <c r="J1" s="167" t="str">
        <f>Primary!J1</f>
        <v>LEA code: </v>
      </c>
      <c r="K1" s="168">
        <f>Primary!K1</f>
        <v>673</v>
      </c>
    </row>
    <row r="2" ht="11.25" customHeight="1">
      <c r="B2" s="11"/>
    </row>
    <row r="3" ht="11.25" customHeight="1">
      <c r="B3" s="11"/>
    </row>
    <row r="4" spans="5:10" ht="11.25" customHeight="1">
      <c r="E4" s="6"/>
      <c r="F4" s="6"/>
      <c r="G4" s="12"/>
      <c r="H4" s="6"/>
      <c r="I4" s="10"/>
      <c r="J4" s="6"/>
    </row>
    <row r="5" spans="9:10" ht="11.25" customHeight="1">
      <c r="I5" s="6"/>
      <c r="J5" s="6"/>
    </row>
    <row r="6" spans="2:11" s="39" customFormat="1" ht="10.5" customHeight="1">
      <c r="B6" s="40" t="str">
        <f>Primary!B6</f>
        <v>School name</v>
      </c>
      <c r="C6" s="28" t="str">
        <f>Primary!C6</f>
        <v>WG</v>
      </c>
      <c r="D6" s="29" t="str">
        <f>Primary!D6</f>
        <v>Planned</v>
      </c>
      <c r="E6" s="28" t="str">
        <f>Primary!E6</f>
        <v>In-year</v>
      </c>
      <c r="F6" s="29" t="str">
        <f>Primary!F6</f>
        <v>Other in-year</v>
      </c>
      <c r="G6" s="28" t="str">
        <f>Primary!G6</f>
        <v>Total LEA</v>
      </c>
      <c r="H6" s="29" t="str">
        <f>Primary!H6</f>
        <v>Balance</v>
      </c>
      <c r="I6" s="28" t="str">
        <f>Primary!I6</f>
        <v>Balance</v>
      </c>
      <c r="J6" s="29" t="str">
        <f>Primary!J6</f>
        <v>Total</v>
      </c>
      <c r="K6" s="28" t="str">
        <f>Primary!K6</f>
        <v>Income</v>
      </c>
    </row>
    <row r="7" spans="2:11" s="39" customFormat="1" ht="10.5" customHeight="1">
      <c r="B7" s="34"/>
      <c r="C7" s="32" t="str">
        <f>Primary!C7</f>
        <v>reference </v>
      </c>
      <c r="D7" s="33" t="str">
        <f>Primary!D7</f>
        <v>budget</v>
      </c>
      <c r="E7" s="32" t="str">
        <f>Primary!E7</f>
        <v>adjustments to</v>
      </c>
      <c r="F7" s="33" t="str">
        <f>Primary!F7</f>
        <v>increases/decreases</v>
      </c>
      <c r="G7" s="32" t="str">
        <f>Primary!G7</f>
        <v>resources available</v>
      </c>
      <c r="H7" s="33" t="str">
        <f>Primary!H7</f>
        <v>brought</v>
      </c>
      <c r="I7" s="32" t="str">
        <f>Primary!I7</f>
        <v>carried</v>
      </c>
      <c r="J7" s="33" t="str">
        <f>Primary!J7</f>
        <v>school</v>
      </c>
      <c r="K7" s="30"/>
    </row>
    <row r="8" spans="2:11" s="39" customFormat="1" ht="10.5" customHeight="1">
      <c r="B8" s="34"/>
      <c r="C8" s="32" t="str">
        <f>Primary!C8</f>
        <v>number</v>
      </c>
      <c r="D8" s="33" t="str">
        <f>Primary!D8</f>
        <v>share</v>
      </c>
      <c r="E8" s="32" t="str">
        <f>Primary!E8</f>
        <v>planned budget share</v>
      </c>
      <c r="F8" s="33" t="str">
        <f>Primary!F8</f>
        <v>to budget</v>
      </c>
      <c r="G8" s="32" t="str">
        <f>Primary!G8</f>
        <v>to school</v>
      </c>
      <c r="H8" s="33" t="str">
        <f>Primary!H8</f>
        <v>forward</v>
      </c>
      <c r="I8" s="32" t="str">
        <f>Primary!I8</f>
        <v>forward</v>
      </c>
      <c r="J8" s="33" t="str">
        <f>Primary!J8</f>
        <v>expenditure</v>
      </c>
      <c r="K8" s="30"/>
    </row>
    <row r="9" spans="2:11" s="39" customFormat="1" ht="10.5" customHeight="1">
      <c r="B9" s="34"/>
      <c r="C9" s="30"/>
      <c r="D9" s="33" t="str">
        <f>Primary!D9</f>
        <v>£k</v>
      </c>
      <c r="E9" s="32" t="str">
        <f>Primary!E9</f>
        <v>£k</v>
      </c>
      <c r="F9" s="33" t="str">
        <f>Primary!F9</f>
        <v>£k</v>
      </c>
      <c r="G9" s="32" t="str">
        <f>Primary!G9</f>
        <v>£k</v>
      </c>
      <c r="H9" s="33" t="str">
        <f>Primary!H9</f>
        <v>£k</v>
      </c>
      <c r="I9" s="32" t="str">
        <f>Primary!I9</f>
        <v>£k</v>
      </c>
      <c r="J9" s="33" t="str">
        <f>Primary!J9</f>
        <v>£k</v>
      </c>
      <c r="K9" s="32" t="str">
        <f>Primary!K9</f>
        <v>£k</v>
      </c>
    </row>
    <row r="10" spans="2:11" s="39" customFormat="1" ht="10.5" customHeight="1">
      <c r="B10" s="36"/>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19</v>
      </c>
      <c r="C11" s="17"/>
      <c r="D11" s="18"/>
      <c r="E11" s="18"/>
      <c r="F11" s="18"/>
      <c r="G11" s="18"/>
      <c r="H11" s="18"/>
      <c r="I11" s="18"/>
      <c r="J11" s="18"/>
      <c r="K11" s="18"/>
    </row>
    <row r="12" spans="2:11" s="2" customFormat="1" ht="12" customHeight="1">
      <c r="B12" s="21" t="s">
        <v>497</v>
      </c>
      <c r="C12" s="171">
        <v>4060</v>
      </c>
      <c r="D12" s="172">
        <v>5076</v>
      </c>
      <c r="E12" s="173">
        <v>51</v>
      </c>
      <c r="F12" s="173">
        <v>941</v>
      </c>
      <c r="G12" s="172">
        <f aca="true" t="shared" si="0" ref="G12:G18">D12+E12+F12</f>
        <v>6068</v>
      </c>
      <c r="H12" s="173">
        <v>748</v>
      </c>
      <c r="I12" s="173">
        <v>610</v>
      </c>
      <c r="J12" s="172">
        <f aca="true" t="shared" si="1" ref="J12:J18">G12+(H12-I12)</f>
        <v>6206</v>
      </c>
      <c r="K12" s="173">
        <v>1538</v>
      </c>
    </row>
    <row r="13" spans="2:11" s="2" customFormat="1" ht="12" customHeight="1">
      <c r="B13" s="21" t="s">
        <v>498</v>
      </c>
      <c r="C13" s="171">
        <v>4065</v>
      </c>
      <c r="D13" s="172">
        <v>6988</v>
      </c>
      <c r="E13" s="173">
        <v>68</v>
      </c>
      <c r="F13" s="173">
        <v>1103</v>
      </c>
      <c r="G13" s="172">
        <f t="shared" si="0"/>
        <v>8159</v>
      </c>
      <c r="H13" s="173">
        <v>973</v>
      </c>
      <c r="I13" s="173">
        <v>651</v>
      </c>
      <c r="J13" s="172">
        <f t="shared" si="1"/>
        <v>8481</v>
      </c>
      <c r="K13" s="173">
        <v>2484</v>
      </c>
    </row>
    <row r="14" spans="2:11" s="2" customFormat="1" ht="12" customHeight="1">
      <c r="B14" s="21" t="s">
        <v>499</v>
      </c>
      <c r="C14" s="171">
        <v>4067</v>
      </c>
      <c r="D14" s="172">
        <v>6241</v>
      </c>
      <c r="E14" s="173">
        <v>64</v>
      </c>
      <c r="F14" s="173">
        <v>1107</v>
      </c>
      <c r="G14" s="172">
        <f t="shared" si="0"/>
        <v>7412</v>
      </c>
      <c r="H14" s="173">
        <v>563</v>
      </c>
      <c r="I14" s="173">
        <v>311</v>
      </c>
      <c r="J14" s="172">
        <f t="shared" si="1"/>
        <v>7664</v>
      </c>
      <c r="K14" s="173">
        <v>1953</v>
      </c>
    </row>
    <row r="15" spans="2:11" s="2" customFormat="1" ht="12" customHeight="1">
      <c r="B15" s="21" t="s">
        <v>500</v>
      </c>
      <c r="C15" s="171">
        <v>4068</v>
      </c>
      <c r="D15" s="172">
        <v>5785</v>
      </c>
      <c r="E15" s="173">
        <v>72</v>
      </c>
      <c r="F15" s="173">
        <v>965</v>
      </c>
      <c r="G15" s="172">
        <f t="shared" si="0"/>
        <v>6822</v>
      </c>
      <c r="H15" s="173">
        <v>800</v>
      </c>
      <c r="I15" s="173">
        <v>921</v>
      </c>
      <c r="J15" s="172">
        <f t="shared" si="1"/>
        <v>6701</v>
      </c>
      <c r="K15" s="173">
        <v>1513</v>
      </c>
    </row>
    <row r="16" spans="2:11" s="2" customFormat="1" ht="12" customHeight="1">
      <c r="B16" s="21" t="s">
        <v>501</v>
      </c>
      <c r="C16" s="171">
        <v>4069</v>
      </c>
      <c r="D16" s="172">
        <v>5803</v>
      </c>
      <c r="E16" s="173">
        <v>69</v>
      </c>
      <c r="F16" s="173">
        <v>1263</v>
      </c>
      <c r="G16" s="172">
        <f t="shared" si="0"/>
        <v>7135</v>
      </c>
      <c r="H16" s="173">
        <v>891</v>
      </c>
      <c r="I16" s="173">
        <v>764</v>
      </c>
      <c r="J16" s="172">
        <f t="shared" si="1"/>
        <v>7262</v>
      </c>
      <c r="K16" s="173">
        <v>1811</v>
      </c>
    </row>
    <row r="17" spans="2:11" s="2" customFormat="1" ht="12" customHeight="1">
      <c r="B17" s="21" t="s">
        <v>502</v>
      </c>
      <c r="C17" s="171">
        <v>4612</v>
      </c>
      <c r="D17" s="172">
        <v>3965</v>
      </c>
      <c r="E17" s="173">
        <v>50</v>
      </c>
      <c r="F17" s="173">
        <v>635</v>
      </c>
      <c r="G17" s="172">
        <f t="shared" si="0"/>
        <v>4650</v>
      </c>
      <c r="H17" s="173">
        <v>461</v>
      </c>
      <c r="I17" s="173">
        <v>293</v>
      </c>
      <c r="J17" s="172">
        <f t="shared" si="1"/>
        <v>4818</v>
      </c>
      <c r="K17" s="173">
        <v>629</v>
      </c>
    </row>
    <row r="18" spans="2:11" s="2" customFormat="1" ht="12" customHeight="1">
      <c r="B18" s="21" t="s">
        <v>503</v>
      </c>
      <c r="C18" s="171">
        <v>5400</v>
      </c>
      <c r="D18" s="172">
        <v>9028</v>
      </c>
      <c r="E18" s="173">
        <v>108</v>
      </c>
      <c r="F18" s="173">
        <v>2059</v>
      </c>
      <c r="G18" s="172">
        <f t="shared" si="0"/>
        <v>11195</v>
      </c>
      <c r="H18" s="173">
        <v>535</v>
      </c>
      <c r="I18" s="173">
        <v>-588</v>
      </c>
      <c r="J18" s="172">
        <f t="shared" si="1"/>
        <v>12318</v>
      </c>
      <c r="K18" s="173">
        <v>4038</v>
      </c>
    </row>
    <row r="19" spans="2:11" s="2" customFormat="1" ht="12" customHeight="1">
      <c r="B19" s="23"/>
      <c r="C19" s="23"/>
      <c r="D19" s="23"/>
      <c r="E19" s="23"/>
      <c r="F19" s="23"/>
      <c r="G19" s="23"/>
      <c r="H19" s="23"/>
      <c r="I19" s="23"/>
      <c r="J19" s="23"/>
      <c r="K19" s="23"/>
    </row>
    <row r="20" spans="1:11" s="2" customFormat="1" ht="12" customHeight="1">
      <c r="A20" s="25" t="s">
        <v>21</v>
      </c>
      <c r="C20" s="22"/>
      <c r="D20" s="175">
        <f aca="true" t="shared" si="2" ref="D20:K20">SUM(D12:D18)</f>
        <v>42886</v>
      </c>
      <c r="E20" s="175">
        <f t="shared" si="2"/>
        <v>482</v>
      </c>
      <c r="F20" s="175">
        <f t="shared" si="2"/>
        <v>8073</v>
      </c>
      <c r="G20" s="175">
        <f t="shared" si="2"/>
        <v>51441</v>
      </c>
      <c r="H20" s="175">
        <f t="shared" si="2"/>
        <v>4971</v>
      </c>
      <c r="I20" s="175">
        <f t="shared" si="2"/>
        <v>2962</v>
      </c>
      <c r="J20" s="175">
        <f t="shared" si="2"/>
        <v>53450</v>
      </c>
      <c r="K20" s="175">
        <f t="shared" si="2"/>
        <v>13966</v>
      </c>
    </row>
    <row r="21" spans="1:11" s="2" customFormat="1" ht="15" customHeight="1">
      <c r="A21" s="25"/>
      <c r="C21" s="23"/>
      <c r="D21" s="157"/>
      <c r="E21" s="157"/>
      <c r="F21" s="157"/>
      <c r="G21" s="157"/>
      <c r="H21" s="157"/>
      <c r="I21" s="157"/>
      <c r="J21" s="157"/>
      <c r="K21" s="157"/>
    </row>
    <row r="22" s="2" customFormat="1" ht="15" customHeight="1"/>
    <row r="23" s="2" customFormat="1" ht="15" customHeight="1">
      <c r="B23" s="13"/>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drawing r:id="rId1"/>
</worksheet>
</file>

<file path=xl/worksheets/sheet6.xml><?xml version="1.0" encoding="utf-8"?>
<worksheet xmlns="http://schemas.openxmlformats.org/spreadsheetml/2006/main" xmlns:r="http://schemas.openxmlformats.org/officeDocument/2006/relationships">
  <dimension ref="A1:U36"/>
  <sheetViews>
    <sheetView zoomScalePageLayoutView="0" workbookViewId="0" topLeftCell="A1">
      <selection activeCell="K23" sqref="K23"/>
    </sheetView>
  </sheetViews>
  <sheetFormatPr defaultColWidth="8.88671875" defaultRowHeight="15"/>
  <cols>
    <col min="1" max="1" width="2.77734375" style="1" customWidth="1"/>
    <col min="2" max="2" width="30.664062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88671875" style="1" customWidth="1"/>
  </cols>
  <sheetData>
    <row r="1" spans="1:11" s="39" customFormat="1" ht="15" customHeight="1">
      <c r="A1" s="170" t="str">
        <f>Primary!A1</f>
        <v>S52 EDUCATION OUTTURN STATEMENT</v>
      </c>
      <c r="D1" s="167" t="str">
        <f>Primary!D1</f>
        <v>Financial year: </v>
      </c>
      <c r="E1" s="168" t="str">
        <f>Details!C28</f>
        <v>2022-23</v>
      </c>
      <c r="F1" s="167" t="str">
        <f>Primary!F1</f>
        <v>LEA Name: </v>
      </c>
      <c r="G1" s="169" t="str">
        <f>Primary!G1</f>
        <v>Vale of Glamorgan Council</v>
      </c>
      <c r="J1" s="167" t="str">
        <f>Primary!J1</f>
        <v>LEA code: </v>
      </c>
      <c r="K1" s="168">
        <f>Primary!K1</f>
        <v>673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39"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39"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39"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39"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39"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20</v>
      </c>
      <c r="C11" s="17"/>
      <c r="D11" s="18"/>
      <c r="E11" s="18"/>
      <c r="F11" s="18"/>
      <c r="G11" s="18"/>
      <c r="H11" s="18"/>
      <c r="I11" s="18"/>
      <c r="J11" s="18"/>
      <c r="K11" s="18"/>
    </row>
    <row r="12" spans="2:11" s="2" customFormat="1" ht="12" customHeight="1">
      <c r="B12" s="21" t="s">
        <v>504</v>
      </c>
      <c r="C12" s="171">
        <v>7024</v>
      </c>
      <c r="D12" s="172">
        <v>13297</v>
      </c>
      <c r="E12" s="173">
        <v>214</v>
      </c>
      <c r="F12" s="173">
        <v>857</v>
      </c>
      <c r="G12" s="172">
        <f>D12+E12+F12</f>
        <v>14368</v>
      </c>
      <c r="H12" s="173">
        <v>779</v>
      </c>
      <c r="I12" s="173">
        <v>575</v>
      </c>
      <c r="J12" s="172">
        <f>G12+(H12-I12)</f>
        <v>14572</v>
      </c>
      <c r="K12" s="173">
        <v>852</v>
      </c>
    </row>
    <row r="13" spans="2:11" s="2" customFormat="1" ht="12" customHeight="1">
      <c r="B13" s="23"/>
      <c r="C13" s="23"/>
      <c r="D13" s="23"/>
      <c r="E13" s="23"/>
      <c r="F13" s="23"/>
      <c r="G13" s="23"/>
      <c r="H13" s="23"/>
      <c r="I13" s="23"/>
      <c r="J13" s="23"/>
      <c r="K13" s="23"/>
    </row>
    <row r="14" spans="1:11" s="2" customFormat="1" ht="12" customHeight="1">
      <c r="A14" s="25" t="s">
        <v>22</v>
      </c>
      <c r="C14" s="22"/>
      <c r="D14" s="175">
        <f aca="true" t="shared" si="0" ref="D14:K14">SUM(D12:D12)</f>
        <v>13297</v>
      </c>
      <c r="E14" s="175">
        <f t="shared" si="0"/>
        <v>214</v>
      </c>
      <c r="F14" s="175">
        <f t="shared" si="0"/>
        <v>857</v>
      </c>
      <c r="G14" s="175">
        <f t="shared" si="0"/>
        <v>14368</v>
      </c>
      <c r="H14" s="175">
        <f t="shared" si="0"/>
        <v>779</v>
      </c>
      <c r="I14" s="175">
        <f t="shared" si="0"/>
        <v>575</v>
      </c>
      <c r="J14" s="175">
        <f t="shared" si="0"/>
        <v>14572</v>
      </c>
      <c r="K14" s="175">
        <f t="shared" si="0"/>
        <v>852</v>
      </c>
    </row>
    <row r="15" s="2" customFormat="1" ht="12" customHeight="1"/>
    <row r="16" spans="1:11" s="2" customFormat="1" ht="12" customHeight="1">
      <c r="A16" s="25" t="s">
        <v>34</v>
      </c>
      <c r="C16" s="22"/>
      <c r="D16" s="175">
        <f>Nursery!D15+Primary!D57+Middle!D14+Secondary!D20+Special!D14</f>
        <v>111754</v>
      </c>
      <c r="E16" s="175">
        <f>Nursery!E15+Primary!E57+Middle!E14+Secondary!E20+Special!E14</f>
        <v>1500</v>
      </c>
      <c r="F16" s="175">
        <f>Nursery!F15+Primary!F57+Middle!F14+Secondary!F20+Special!F14</f>
        <v>24609</v>
      </c>
      <c r="G16" s="175">
        <f>Nursery!G15+Primary!G57+Middle!G14+Secondary!G20+Special!G14</f>
        <v>137863</v>
      </c>
      <c r="H16" s="175">
        <f>Nursery!H15+Primary!H57+Middle!H14+Secondary!H20+Special!H14</f>
        <v>12773</v>
      </c>
      <c r="I16" s="175">
        <f>Nursery!I15+Primary!I57+Middle!I14+Secondary!I20+Special!I14</f>
        <v>6678</v>
      </c>
      <c r="J16" s="175">
        <f>Nursery!J15+Primary!J57+Middle!J14+Secondary!J20+Special!J14</f>
        <v>143958</v>
      </c>
      <c r="K16" s="175">
        <f>Nursery!K15+Primary!K57+Middle!K14+Secondary!K20+Special!K14</f>
        <v>30992</v>
      </c>
    </row>
    <row r="18" spans="1:7" ht="15.75">
      <c r="A18" s="8"/>
      <c r="B18" s="16"/>
      <c r="C18" s="5"/>
      <c r="D18" s="8"/>
      <c r="E18" s="8"/>
      <c r="F18" s="8"/>
      <c r="G18" s="8"/>
    </row>
    <row r="19" spans="2:3" ht="15.75">
      <c r="B19" s="14"/>
      <c r="C19" s="15"/>
    </row>
    <row r="36" ht="15">
      <c r="U36"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7.xml><?xml version="1.0" encoding="utf-8"?>
<worksheet xmlns="http://schemas.openxmlformats.org/spreadsheetml/2006/main" xmlns:r="http://schemas.openxmlformats.org/officeDocument/2006/relationships">
  <dimension ref="B2:P79"/>
  <sheetViews>
    <sheetView showGridLines="0" zoomScalePageLayoutView="0" workbookViewId="0" topLeftCell="A1">
      <selection activeCell="T20" sqref="T20"/>
    </sheetView>
  </sheetViews>
  <sheetFormatPr defaultColWidth="8.88671875" defaultRowHeight="15"/>
  <cols>
    <col min="1" max="1" width="1.77734375" style="114" customWidth="1"/>
    <col min="2" max="2" width="8.88671875" style="114" customWidth="1"/>
    <col min="3" max="3" width="4.88671875" style="114" customWidth="1"/>
    <col min="4" max="16" width="6.77734375" style="114" customWidth="1"/>
    <col min="17" max="16384" width="8.88671875" style="114" customWidth="1"/>
  </cols>
  <sheetData>
    <row r="1" ht="6" customHeight="1"/>
    <row r="2" ht="15.75">
      <c r="B2" s="115" t="s">
        <v>216</v>
      </c>
    </row>
    <row r="3" spans="2:16" ht="32.25" customHeight="1">
      <c r="B3" s="223" t="str">
        <f>"This document contains guidance for completing the section 52 outturn statement, in particular in respect of the amounts to be entered in each of the columns of the return (including the treatment of the teachers’ threshold payments) and links to the"&amp;" Revenue Outturn (RO1) return for "&amp;Details!C28&amp;"."</f>
        <v>This document contains guidance for completing the section 52 outturn statement, in particular in respect of the amounts to be entered in each of the columns of the return (including the treatment of the teachers’ threshold payments) and links to the Revenue Outturn (RO1) return for 2022-23.</v>
      </c>
      <c r="C3" s="223"/>
      <c r="D3" s="223"/>
      <c r="E3" s="223"/>
      <c r="F3" s="223"/>
      <c r="G3" s="223"/>
      <c r="H3" s="223"/>
      <c r="I3" s="223"/>
      <c r="J3" s="223"/>
      <c r="K3" s="223"/>
      <c r="L3" s="223"/>
      <c r="M3" s="223"/>
      <c r="N3" s="223"/>
      <c r="O3" s="223"/>
      <c r="P3" s="223"/>
    </row>
    <row r="4" ht="9" customHeight="1"/>
    <row r="5" spans="2:16" ht="24.75" customHeight="1">
      <c r="B5" s="223" t="str">
        <f>"The section 52 outturn statement must reconcile back to the RO1 return for "&amp;Details!C28&amp;".  For this to reconcile it is important to note that the RO return must be completed on a  non-FRS17 basis, therefore the section 52 will also need to be completed on a non-FRS17 basis."</f>
        <v>The section 52 outturn statement must reconcile back to the RO1 return for 2022-23.  For this to reconcile it is important to note that the RO return must be completed on a  non-FRS17 basis, therefore the section 52 will also need to be completed on a non-FRS17 basis.</v>
      </c>
      <c r="C5" s="223"/>
      <c r="D5" s="223"/>
      <c r="E5" s="223"/>
      <c r="F5" s="223"/>
      <c r="G5" s="223"/>
      <c r="H5" s="223"/>
      <c r="I5" s="223"/>
      <c r="J5" s="223"/>
      <c r="K5" s="223"/>
      <c r="L5" s="223"/>
      <c r="M5" s="223"/>
      <c r="N5" s="223"/>
      <c r="O5" s="223"/>
      <c r="P5" s="223"/>
    </row>
    <row r="6" ht="9" customHeight="1"/>
    <row r="7" spans="2:16" ht="27" customHeight="1">
      <c r="B7" s="223" t="s">
        <v>268</v>
      </c>
      <c r="C7" s="223"/>
      <c r="D7" s="223"/>
      <c r="E7" s="223"/>
      <c r="F7" s="223"/>
      <c r="G7" s="223"/>
      <c r="H7" s="223"/>
      <c r="I7" s="223"/>
      <c r="J7" s="223"/>
      <c r="K7" s="223"/>
      <c r="L7" s="223"/>
      <c r="M7" s="223"/>
      <c r="N7" s="223"/>
      <c r="O7" s="223"/>
      <c r="P7" s="223"/>
    </row>
    <row r="8" ht="9" customHeight="1"/>
    <row r="9" spans="2:16" ht="24.75" customHeight="1">
      <c r="B9" s="223" t="s">
        <v>332</v>
      </c>
      <c r="C9" s="223"/>
      <c r="D9" s="223"/>
      <c r="E9" s="223"/>
      <c r="F9" s="223"/>
      <c r="G9" s="223"/>
      <c r="H9" s="223"/>
      <c r="I9" s="223"/>
      <c r="J9" s="223"/>
      <c r="K9" s="223"/>
      <c r="L9" s="223"/>
      <c r="M9" s="225"/>
      <c r="N9" s="225"/>
      <c r="O9" s="225"/>
      <c r="P9" s="225"/>
    </row>
    <row r="10" ht="9" customHeight="1"/>
    <row r="11" ht="15.75">
      <c r="B11" s="115" t="s">
        <v>217</v>
      </c>
    </row>
    <row r="12" spans="2:16" ht="15" customHeight="1">
      <c r="B12" s="223" t="str">
        <f>"contains the original budget allocated to the school as given on part 1 of the budget statement for "&amp;Details!C28&amp;"."</f>
        <v>contains the original budget allocated to the school as given on part 1 of the budget statement for 2022-23.</v>
      </c>
      <c r="C12" s="223"/>
      <c r="D12" s="223"/>
      <c r="E12" s="223"/>
      <c r="F12" s="223"/>
      <c r="G12" s="223"/>
      <c r="H12" s="223"/>
      <c r="I12" s="223"/>
      <c r="J12" s="223"/>
      <c r="K12" s="223"/>
      <c r="L12" s="223"/>
      <c r="M12" s="225"/>
      <c r="N12" s="225"/>
      <c r="O12" s="225"/>
      <c r="P12" s="225"/>
    </row>
    <row r="13" ht="9" customHeight="1"/>
    <row r="14" ht="15.75">
      <c r="B14" s="115" t="s">
        <v>218</v>
      </c>
    </row>
    <row r="15" spans="2:16" ht="40.5" customHeight="1">
      <c r="B15" s="223" t="s">
        <v>334</v>
      </c>
      <c r="C15" s="223"/>
      <c r="D15" s="223"/>
      <c r="E15" s="223"/>
      <c r="F15" s="223"/>
      <c r="G15" s="223"/>
      <c r="H15" s="223"/>
      <c r="I15" s="223"/>
      <c r="J15" s="223"/>
      <c r="K15" s="223"/>
      <c r="L15" s="223"/>
      <c r="M15" s="224"/>
      <c r="N15" s="224"/>
      <c r="O15" s="224"/>
      <c r="P15" s="224"/>
    </row>
    <row r="16" ht="9" customHeight="1"/>
    <row r="17" ht="15.75">
      <c r="B17" s="115" t="s">
        <v>219</v>
      </c>
    </row>
    <row r="18" spans="2:16" ht="40.5" customHeight="1">
      <c r="B18" s="223" t="s">
        <v>333</v>
      </c>
      <c r="C18" s="223"/>
      <c r="D18" s="223"/>
      <c r="E18" s="223"/>
      <c r="F18" s="223"/>
      <c r="G18" s="223"/>
      <c r="H18" s="223"/>
      <c r="I18" s="223"/>
      <c r="J18" s="223"/>
      <c r="K18" s="223"/>
      <c r="L18" s="223"/>
      <c r="M18" s="226"/>
      <c r="N18" s="226"/>
      <c r="O18" s="226"/>
      <c r="P18" s="226"/>
    </row>
    <row r="19" ht="9" customHeight="1"/>
    <row r="20" ht="15.75">
      <c r="B20" s="115" t="s">
        <v>225</v>
      </c>
    </row>
    <row r="21" spans="2:16" ht="25.5" customHeight="1">
      <c r="B21" s="227" t="s">
        <v>249</v>
      </c>
      <c r="C21" s="223"/>
      <c r="D21" s="223"/>
      <c r="E21" s="223"/>
      <c r="F21" s="223"/>
      <c r="G21" s="223"/>
      <c r="H21" s="223"/>
      <c r="I21" s="223"/>
      <c r="J21" s="223"/>
      <c r="K21" s="223"/>
      <c r="L21" s="223"/>
      <c r="M21" s="224"/>
      <c r="N21" s="224"/>
      <c r="O21" s="224"/>
      <c r="P21" s="224"/>
    </row>
    <row r="22" spans="5:7" ht="14.25">
      <c r="E22" s="120" t="s">
        <v>220</v>
      </c>
      <c r="G22" s="120" t="s">
        <v>221</v>
      </c>
    </row>
    <row r="23" spans="5:7" ht="14.25">
      <c r="E23" s="120" t="s">
        <v>222</v>
      </c>
      <c r="G23" s="120" t="s">
        <v>258</v>
      </c>
    </row>
    <row r="24" spans="5:7" ht="14.25">
      <c r="E24" s="120" t="s">
        <v>269</v>
      </c>
      <c r="G24" s="120" t="s">
        <v>270</v>
      </c>
    </row>
    <row r="25" spans="5:7" ht="14.25">
      <c r="E25" s="120" t="s">
        <v>223</v>
      </c>
      <c r="G25" s="120" t="s">
        <v>259</v>
      </c>
    </row>
    <row r="26" spans="5:7" ht="14.25">
      <c r="E26" s="120" t="s">
        <v>224</v>
      </c>
      <c r="G26" s="120" t="s">
        <v>260</v>
      </c>
    </row>
    <row r="27" ht="9" customHeight="1"/>
    <row r="28" spans="2:16" ht="38.25" customHeight="1">
      <c r="B28" s="223" t="s">
        <v>321</v>
      </c>
      <c r="C28" s="223"/>
      <c r="D28" s="223"/>
      <c r="E28" s="223"/>
      <c r="F28" s="223"/>
      <c r="G28" s="223"/>
      <c r="H28" s="223"/>
      <c r="I28" s="223"/>
      <c r="J28" s="223"/>
      <c r="K28" s="223"/>
      <c r="L28" s="223"/>
      <c r="M28" s="224"/>
      <c r="N28" s="224"/>
      <c r="O28" s="224"/>
      <c r="P28" s="224"/>
    </row>
    <row r="29" spans="3:4" ht="9" customHeight="1">
      <c r="C29" s="118"/>
      <c r="D29" s="118"/>
    </row>
    <row r="30" spans="2:16" ht="39.75" customHeight="1">
      <c r="B30" s="223" t="s">
        <v>322</v>
      </c>
      <c r="C30" s="223"/>
      <c r="D30" s="223"/>
      <c r="E30" s="223"/>
      <c r="F30" s="223"/>
      <c r="G30" s="223"/>
      <c r="H30" s="223"/>
      <c r="I30" s="223"/>
      <c r="J30" s="223"/>
      <c r="K30" s="223"/>
      <c r="L30" s="223"/>
      <c r="M30" s="224"/>
      <c r="N30" s="224"/>
      <c r="O30" s="224"/>
      <c r="P30" s="224"/>
    </row>
    <row r="31" ht="9" customHeight="1"/>
    <row r="32" ht="15.75">
      <c r="B32" s="115" t="s">
        <v>230</v>
      </c>
    </row>
    <row r="33" spans="2:16" ht="14.25">
      <c r="B33" s="223" t="s">
        <v>241</v>
      </c>
      <c r="C33" s="223"/>
      <c r="D33" s="223"/>
      <c r="E33" s="223"/>
      <c r="F33" s="223"/>
      <c r="G33" s="223"/>
      <c r="H33" s="223"/>
      <c r="I33" s="223"/>
      <c r="J33" s="223"/>
      <c r="K33" s="223"/>
      <c r="L33" s="223"/>
      <c r="M33" s="224"/>
      <c r="N33" s="224"/>
      <c r="O33" s="224"/>
      <c r="P33" s="224"/>
    </row>
    <row r="34" ht="9" customHeight="1"/>
    <row r="35" spans="2:16" ht="25.5" customHeight="1">
      <c r="B35" s="223" t="s">
        <v>323</v>
      </c>
      <c r="C35" s="223"/>
      <c r="D35" s="223"/>
      <c r="E35" s="223"/>
      <c r="F35" s="223"/>
      <c r="G35" s="223"/>
      <c r="H35" s="223"/>
      <c r="I35" s="223"/>
      <c r="J35" s="223"/>
      <c r="K35" s="223"/>
      <c r="L35" s="223"/>
      <c r="M35" s="224"/>
      <c r="N35" s="224"/>
      <c r="O35" s="224"/>
      <c r="P35" s="224"/>
    </row>
    <row r="36" ht="9" customHeight="1"/>
    <row r="37" spans="2:16" ht="14.25" customHeight="1">
      <c r="B37" s="223" t="s">
        <v>324</v>
      </c>
      <c r="C37" s="223"/>
      <c r="D37" s="223"/>
      <c r="E37" s="223"/>
      <c r="F37" s="223"/>
      <c r="G37" s="223"/>
      <c r="H37" s="223"/>
      <c r="I37" s="223"/>
      <c r="J37" s="223"/>
      <c r="K37" s="223"/>
      <c r="L37" s="223"/>
      <c r="M37" s="224"/>
      <c r="N37" s="224"/>
      <c r="O37" s="224"/>
      <c r="P37" s="224"/>
    </row>
    <row r="38" ht="9" customHeight="1"/>
    <row r="39" spans="3:7" ht="15">
      <c r="C39" s="118"/>
      <c r="E39" s="120" t="s">
        <v>226</v>
      </c>
      <c r="G39" s="120" t="s">
        <v>227</v>
      </c>
    </row>
    <row r="40" spans="3:7" ht="15">
      <c r="C40" s="118"/>
      <c r="E40" s="120" t="s">
        <v>228</v>
      </c>
      <c r="G40" s="120" t="s">
        <v>261</v>
      </c>
    </row>
    <row r="41" spans="3:7" ht="15">
      <c r="C41" s="118"/>
      <c r="E41" s="120" t="s">
        <v>269</v>
      </c>
      <c r="G41" s="120" t="s">
        <v>271</v>
      </c>
    </row>
    <row r="42" spans="3:7" ht="15">
      <c r="C42" s="118"/>
      <c r="E42" s="120" t="s">
        <v>223</v>
      </c>
      <c r="G42" s="120" t="s">
        <v>262</v>
      </c>
    </row>
    <row r="43" spans="5:7" ht="14.25">
      <c r="E43" s="120" t="s">
        <v>229</v>
      </c>
      <c r="G43" s="120" t="s">
        <v>263</v>
      </c>
    </row>
    <row r="44" ht="9" customHeight="1"/>
    <row r="45" spans="2:16" ht="38.25" customHeight="1">
      <c r="B45" s="223" t="s">
        <v>325</v>
      </c>
      <c r="C45" s="223"/>
      <c r="D45" s="223"/>
      <c r="E45" s="223"/>
      <c r="F45" s="223"/>
      <c r="G45" s="223"/>
      <c r="H45" s="223"/>
      <c r="I45" s="223"/>
      <c r="J45" s="223"/>
      <c r="K45" s="223"/>
      <c r="L45" s="223"/>
      <c r="M45" s="224"/>
      <c r="N45" s="224"/>
      <c r="O45" s="224"/>
      <c r="P45" s="224"/>
    </row>
    <row r="46" ht="9" customHeight="1"/>
    <row r="47" spans="2:3" ht="15.75">
      <c r="B47" s="115" t="s">
        <v>231</v>
      </c>
      <c r="C47" s="118"/>
    </row>
    <row r="48" ht="9" customHeight="1"/>
    <row r="49" spans="2:9" ht="14.25">
      <c r="B49" s="119" t="s">
        <v>232</v>
      </c>
      <c r="H49" s="130"/>
      <c r="I49" s="130"/>
    </row>
    <row r="50" spans="2:15" ht="14.25">
      <c r="B50" s="122"/>
      <c r="C50" s="122"/>
      <c r="D50" s="165" t="s">
        <v>233</v>
      </c>
      <c r="E50" s="131"/>
      <c r="F50" s="131"/>
      <c r="G50" s="131"/>
      <c r="H50" s="132"/>
      <c r="I50" s="131"/>
      <c r="J50" s="131"/>
      <c r="K50" s="131"/>
      <c r="L50" s="131"/>
      <c r="M50" s="131"/>
      <c r="N50" s="131"/>
      <c r="O50" s="133"/>
    </row>
    <row r="51" spans="2:15" ht="14.25">
      <c r="B51" s="122"/>
      <c r="C51" s="123"/>
      <c r="D51" s="163">
        <v>1.1</v>
      </c>
      <c r="E51" s="163">
        <v>1.2</v>
      </c>
      <c r="F51" s="163">
        <v>2</v>
      </c>
      <c r="G51" s="163">
        <v>3</v>
      </c>
      <c r="H51" s="163">
        <v>5</v>
      </c>
      <c r="I51" s="163">
        <v>6.1</v>
      </c>
      <c r="J51" s="163">
        <v>6.2</v>
      </c>
      <c r="K51" s="163">
        <v>7</v>
      </c>
      <c r="L51" s="163">
        <v>8</v>
      </c>
      <c r="M51" s="163">
        <v>10</v>
      </c>
      <c r="N51" s="163">
        <v>11</v>
      </c>
      <c r="O51" s="163" t="s">
        <v>234</v>
      </c>
    </row>
    <row r="52" spans="2:15" ht="14.25">
      <c r="B52" s="164" t="s">
        <v>235</v>
      </c>
      <c r="C52" s="161" t="s">
        <v>240</v>
      </c>
      <c r="D52" s="162">
        <v>21384</v>
      </c>
      <c r="E52" s="162">
        <v>8617</v>
      </c>
      <c r="F52" s="162">
        <v>496</v>
      </c>
      <c r="G52" s="162"/>
      <c r="H52" s="162">
        <v>30497</v>
      </c>
      <c r="I52" s="162">
        <v>-67</v>
      </c>
      <c r="J52" s="162">
        <v>-452</v>
      </c>
      <c r="K52" s="162"/>
      <c r="L52" s="162">
        <v>-519</v>
      </c>
      <c r="M52" s="162">
        <v>29978</v>
      </c>
      <c r="N52" s="162">
        <v>-1540</v>
      </c>
      <c r="O52" s="162">
        <v>28438</v>
      </c>
    </row>
    <row r="53" spans="2:15" ht="14.25">
      <c r="B53" s="127"/>
      <c r="C53" s="163">
        <v>10</v>
      </c>
      <c r="D53" s="162"/>
      <c r="E53" s="162">
        <v>0</v>
      </c>
      <c r="F53" s="162"/>
      <c r="G53" s="162"/>
      <c r="H53" s="162">
        <v>0</v>
      </c>
      <c r="I53" s="162"/>
      <c r="J53" s="162">
        <v>-449</v>
      </c>
      <c r="K53" s="162"/>
      <c r="L53" s="162">
        <v>-449</v>
      </c>
      <c r="M53" s="162">
        <v>-449</v>
      </c>
      <c r="N53" s="162"/>
      <c r="O53" s="162">
        <v>-449</v>
      </c>
    </row>
    <row r="54" spans="2:15" ht="14.25">
      <c r="B54" s="128"/>
      <c r="C54" s="163">
        <v>11</v>
      </c>
      <c r="D54" s="162">
        <v>21384</v>
      </c>
      <c r="E54" s="162">
        <v>8617</v>
      </c>
      <c r="F54" s="162">
        <v>496</v>
      </c>
      <c r="G54" s="162">
        <v>0</v>
      </c>
      <c r="H54" s="162">
        <v>30497</v>
      </c>
      <c r="I54" s="162">
        <v>-67</v>
      </c>
      <c r="J54" s="162">
        <v>-901</v>
      </c>
      <c r="K54" s="162">
        <v>0</v>
      </c>
      <c r="L54" s="162">
        <v>-968</v>
      </c>
      <c r="M54" s="162">
        <v>29529</v>
      </c>
      <c r="N54" s="162">
        <v>-1540</v>
      </c>
      <c r="O54" s="162">
        <v>27989</v>
      </c>
    </row>
    <row r="55" spans="2:16" ht="9" customHeight="1">
      <c r="B55" s="119"/>
      <c r="C55" s="119"/>
      <c r="D55" s="119"/>
      <c r="E55" s="119"/>
      <c r="F55" s="119"/>
      <c r="G55" s="119"/>
      <c r="H55" s="119"/>
      <c r="I55" s="119"/>
      <c r="J55" s="119"/>
      <c r="K55" s="119"/>
      <c r="L55" s="119"/>
      <c r="M55" s="119"/>
      <c r="N55" s="119"/>
      <c r="O55" s="119"/>
      <c r="P55" s="119"/>
    </row>
    <row r="56" spans="2:16" ht="14.25">
      <c r="B56" s="119" t="s">
        <v>236</v>
      </c>
      <c r="C56" s="119"/>
      <c r="D56" s="119"/>
      <c r="E56" s="119"/>
      <c r="F56" s="119"/>
      <c r="G56" s="119"/>
      <c r="H56" s="119"/>
      <c r="I56" s="119"/>
      <c r="J56" s="119"/>
      <c r="K56" s="119"/>
      <c r="L56" s="119"/>
      <c r="M56" s="119"/>
      <c r="N56" s="119"/>
      <c r="O56" s="119"/>
      <c r="P56" s="119"/>
    </row>
    <row r="57" spans="2:16" ht="14.25">
      <c r="B57" s="163" t="s">
        <v>170</v>
      </c>
      <c r="C57" s="163" t="s">
        <v>171</v>
      </c>
      <c r="D57" s="163" t="s">
        <v>172</v>
      </c>
      <c r="E57" s="163" t="s">
        <v>237</v>
      </c>
      <c r="F57" s="163" t="s">
        <v>173</v>
      </c>
      <c r="G57" s="163" t="s">
        <v>175</v>
      </c>
      <c r="H57" s="163" t="s">
        <v>238</v>
      </c>
      <c r="I57" s="163" t="s">
        <v>174</v>
      </c>
      <c r="J57" s="163" t="s">
        <v>239</v>
      </c>
      <c r="K57" s="119"/>
      <c r="L57" s="119"/>
      <c r="M57" s="119"/>
      <c r="N57" s="119"/>
      <c r="O57" s="119"/>
      <c r="P57" s="119"/>
    </row>
    <row r="58" spans="2:16" ht="14.25">
      <c r="B58" s="162">
        <v>26771</v>
      </c>
      <c r="C58" s="162">
        <v>-29</v>
      </c>
      <c r="D58" s="162">
        <v>3306</v>
      </c>
      <c r="E58" s="162">
        <v>30048</v>
      </c>
      <c r="F58" s="162">
        <v>1344</v>
      </c>
      <c r="G58" s="162">
        <v>895</v>
      </c>
      <c r="H58" s="162">
        <v>30497</v>
      </c>
      <c r="I58" s="162">
        <v>2059</v>
      </c>
      <c r="J58" s="162">
        <v>27989</v>
      </c>
      <c r="K58" s="119"/>
      <c r="L58" s="119"/>
      <c r="M58" s="119"/>
      <c r="N58" s="119"/>
      <c r="O58" s="119"/>
      <c r="P58" s="119"/>
    </row>
    <row r="59" spans="2:16" ht="9" customHeight="1">
      <c r="B59" s="119"/>
      <c r="C59" s="119"/>
      <c r="D59" s="119"/>
      <c r="E59" s="119"/>
      <c r="F59" s="119"/>
      <c r="G59" s="119"/>
      <c r="H59" s="119"/>
      <c r="I59" s="119"/>
      <c r="J59" s="119"/>
      <c r="K59" s="119"/>
      <c r="L59" s="119"/>
      <c r="M59" s="119"/>
      <c r="N59" s="119"/>
      <c r="O59" s="119"/>
      <c r="P59" s="119"/>
    </row>
    <row r="60" spans="2:16" ht="14.25">
      <c r="B60" s="223" t="s">
        <v>250</v>
      </c>
      <c r="C60" s="223"/>
      <c r="D60" s="223"/>
      <c r="E60" s="223"/>
      <c r="F60" s="223"/>
      <c r="G60" s="223"/>
      <c r="H60" s="223"/>
      <c r="I60" s="223"/>
      <c r="J60" s="223"/>
      <c r="K60" s="223"/>
      <c r="L60" s="223"/>
      <c r="M60" s="224"/>
      <c r="N60" s="224"/>
      <c r="O60" s="224"/>
      <c r="P60" s="224"/>
    </row>
    <row r="61" spans="2:16" ht="9" customHeight="1">
      <c r="B61" s="117"/>
      <c r="C61" s="117"/>
      <c r="D61" s="117"/>
      <c r="E61" s="117"/>
      <c r="F61" s="117"/>
      <c r="G61" s="117"/>
      <c r="H61" s="117"/>
      <c r="I61" s="117"/>
      <c r="J61" s="117"/>
      <c r="K61" s="117"/>
      <c r="L61" s="117"/>
      <c r="M61" s="116"/>
      <c r="N61" s="116"/>
      <c r="O61" s="116"/>
      <c r="P61" s="116"/>
    </row>
    <row r="62" spans="2:16" ht="14.25">
      <c r="B62" s="223" t="s">
        <v>242</v>
      </c>
      <c r="C62" s="223"/>
      <c r="D62" s="223"/>
      <c r="E62" s="223"/>
      <c r="F62" s="223"/>
      <c r="G62" s="223"/>
      <c r="H62" s="223"/>
      <c r="I62" s="223"/>
      <c r="J62" s="223"/>
      <c r="K62" s="223"/>
      <c r="L62" s="223"/>
      <c r="M62" s="224"/>
      <c r="N62" s="224"/>
      <c r="O62" s="224"/>
      <c r="P62" s="224"/>
    </row>
    <row r="63" ht="9" customHeight="1">
      <c r="B63" s="121"/>
    </row>
    <row r="64" spans="2:16" ht="28.5" customHeight="1">
      <c r="B64" s="223" t="s">
        <v>243</v>
      </c>
      <c r="C64" s="223"/>
      <c r="D64" s="223"/>
      <c r="E64" s="223"/>
      <c r="F64" s="223"/>
      <c r="G64" s="223"/>
      <c r="H64" s="223"/>
      <c r="I64" s="223"/>
      <c r="J64" s="223"/>
      <c r="K64" s="223"/>
      <c r="L64" s="223"/>
      <c r="M64" s="224"/>
      <c r="N64" s="224"/>
      <c r="O64" s="224"/>
      <c r="P64" s="224"/>
    </row>
    <row r="65" ht="9" customHeight="1"/>
    <row r="66" spans="2:16" ht="15.75">
      <c r="B66" s="115" t="s">
        <v>244</v>
      </c>
      <c r="C66" s="119"/>
      <c r="D66" s="119"/>
      <c r="E66" s="119"/>
      <c r="F66" s="119"/>
      <c r="G66" s="119"/>
      <c r="H66" s="119"/>
      <c r="I66" s="119"/>
      <c r="J66" s="119"/>
      <c r="K66" s="119"/>
      <c r="L66" s="119"/>
      <c r="M66" s="119"/>
      <c r="N66" s="119"/>
      <c r="O66" s="119"/>
      <c r="P66" s="119"/>
    </row>
    <row r="67" spans="2:16" ht="9" customHeight="1">
      <c r="B67" s="119"/>
      <c r="C67" s="119"/>
      <c r="D67" s="119"/>
      <c r="E67" s="119"/>
      <c r="F67" s="119"/>
      <c r="G67" s="119"/>
      <c r="H67" s="119"/>
      <c r="I67" s="119"/>
      <c r="J67" s="119"/>
      <c r="K67" s="119"/>
      <c r="L67" s="119"/>
      <c r="M67" s="119"/>
      <c r="N67" s="119"/>
      <c r="O67" s="119"/>
      <c r="P67" s="119"/>
    </row>
    <row r="68" spans="2:16" ht="14.25">
      <c r="B68" s="119" t="s">
        <v>232</v>
      </c>
      <c r="C68" s="119"/>
      <c r="D68" s="119"/>
      <c r="E68" s="119"/>
      <c r="F68" s="119"/>
      <c r="G68" s="119"/>
      <c r="H68" s="129"/>
      <c r="I68" s="129"/>
      <c r="J68" s="119"/>
      <c r="K68" s="119"/>
      <c r="L68" s="119"/>
      <c r="M68" s="119"/>
      <c r="N68" s="119"/>
      <c r="O68" s="119"/>
      <c r="P68" s="119"/>
    </row>
    <row r="69" spans="2:16" ht="14.25">
      <c r="B69" s="122"/>
      <c r="C69" s="122"/>
      <c r="D69" s="165" t="s">
        <v>233</v>
      </c>
      <c r="E69" s="124"/>
      <c r="F69" s="124"/>
      <c r="G69" s="124"/>
      <c r="H69" s="125"/>
      <c r="I69" s="124"/>
      <c r="J69" s="124"/>
      <c r="K69" s="124"/>
      <c r="L69" s="124"/>
      <c r="M69" s="124"/>
      <c r="N69" s="124"/>
      <c r="O69" s="126"/>
      <c r="P69" s="119"/>
    </row>
    <row r="70" spans="2:16" ht="14.25">
      <c r="B70" s="122"/>
      <c r="C70" s="123"/>
      <c r="D70" s="163">
        <v>1.1</v>
      </c>
      <c r="E70" s="163">
        <v>1.2</v>
      </c>
      <c r="F70" s="163">
        <v>2</v>
      </c>
      <c r="G70" s="163">
        <v>3</v>
      </c>
      <c r="H70" s="163">
        <v>5</v>
      </c>
      <c r="I70" s="163">
        <v>6.1</v>
      </c>
      <c r="J70" s="163">
        <v>6.2</v>
      </c>
      <c r="K70" s="163">
        <v>7</v>
      </c>
      <c r="L70" s="163">
        <v>8</v>
      </c>
      <c r="M70" s="163">
        <v>10</v>
      </c>
      <c r="N70" s="163">
        <v>11</v>
      </c>
      <c r="O70" s="163" t="s">
        <v>234</v>
      </c>
      <c r="P70" s="119"/>
    </row>
    <row r="71" spans="2:16" ht="14.25">
      <c r="B71" s="164" t="s">
        <v>235</v>
      </c>
      <c r="C71" s="161" t="s">
        <v>246</v>
      </c>
      <c r="D71" s="162">
        <v>23213</v>
      </c>
      <c r="E71" s="162">
        <v>10232</v>
      </c>
      <c r="F71" s="162">
        <v>139</v>
      </c>
      <c r="G71" s="162"/>
      <c r="H71" s="162">
        <v>33584</v>
      </c>
      <c r="I71" s="162">
        <v>-1880</v>
      </c>
      <c r="J71" s="162">
        <v>-577</v>
      </c>
      <c r="K71" s="162"/>
      <c r="L71" s="162">
        <v>-2457</v>
      </c>
      <c r="M71" s="162">
        <v>31127</v>
      </c>
      <c r="N71" s="162">
        <v>-5359</v>
      </c>
      <c r="O71" s="162">
        <v>25768</v>
      </c>
      <c r="P71" s="119"/>
    </row>
    <row r="72" spans="2:16" ht="14.25">
      <c r="B72" s="127"/>
      <c r="C72" s="163">
        <v>21</v>
      </c>
      <c r="D72" s="162"/>
      <c r="E72" s="162">
        <v>189</v>
      </c>
      <c r="F72" s="162"/>
      <c r="G72" s="162"/>
      <c r="H72" s="162">
        <v>189</v>
      </c>
      <c r="I72" s="162"/>
      <c r="J72" s="162">
        <v>0</v>
      </c>
      <c r="K72" s="162"/>
      <c r="L72" s="162">
        <v>0</v>
      </c>
      <c r="M72" s="162">
        <v>189</v>
      </c>
      <c r="N72" s="162"/>
      <c r="O72" s="162">
        <v>189</v>
      </c>
      <c r="P72" s="119"/>
    </row>
    <row r="73" spans="2:16" ht="14.25">
      <c r="B73" s="128"/>
      <c r="C73" s="163">
        <v>22</v>
      </c>
      <c r="D73" s="162">
        <v>23213</v>
      </c>
      <c r="E73" s="162">
        <v>10421</v>
      </c>
      <c r="F73" s="162">
        <v>139</v>
      </c>
      <c r="G73" s="162">
        <v>0</v>
      </c>
      <c r="H73" s="162">
        <v>33773</v>
      </c>
      <c r="I73" s="162">
        <v>-1880</v>
      </c>
      <c r="J73" s="162">
        <v>-577</v>
      </c>
      <c r="K73" s="162">
        <v>0</v>
      </c>
      <c r="L73" s="162">
        <v>-2457</v>
      </c>
      <c r="M73" s="162">
        <v>31316</v>
      </c>
      <c r="N73" s="162">
        <v>-5359</v>
      </c>
      <c r="O73" s="162">
        <v>25957</v>
      </c>
      <c r="P73" s="119"/>
    </row>
    <row r="74" spans="2:16" ht="9" customHeight="1">
      <c r="B74" s="119"/>
      <c r="C74" s="119"/>
      <c r="D74" s="119"/>
      <c r="E74" s="119"/>
      <c r="F74" s="119"/>
      <c r="G74" s="119"/>
      <c r="H74" s="119"/>
      <c r="I74" s="119"/>
      <c r="J74" s="119"/>
      <c r="K74" s="119"/>
      <c r="L74" s="119"/>
      <c r="M74" s="119"/>
      <c r="N74" s="119"/>
      <c r="O74" s="119"/>
      <c r="P74" s="119"/>
    </row>
    <row r="75" spans="2:16" ht="14.25">
      <c r="B75" s="119" t="s">
        <v>245</v>
      </c>
      <c r="C75" s="119"/>
      <c r="D75" s="119"/>
      <c r="E75" s="119"/>
      <c r="F75" s="119"/>
      <c r="G75" s="119"/>
      <c r="H75" s="119"/>
      <c r="I75" s="119"/>
      <c r="J75" s="119"/>
      <c r="K75" s="119"/>
      <c r="L75" s="119"/>
      <c r="M75" s="119"/>
      <c r="N75" s="119"/>
      <c r="O75" s="119"/>
      <c r="P75" s="119"/>
    </row>
    <row r="76" spans="2:16" ht="14.25">
      <c r="B76" s="163" t="s">
        <v>170</v>
      </c>
      <c r="C76" s="163" t="s">
        <v>171</v>
      </c>
      <c r="D76" s="163" t="s">
        <v>172</v>
      </c>
      <c r="E76" s="163" t="s">
        <v>237</v>
      </c>
      <c r="F76" s="163" t="s">
        <v>173</v>
      </c>
      <c r="G76" s="163" t="s">
        <v>175</v>
      </c>
      <c r="H76" s="163" t="s">
        <v>238</v>
      </c>
      <c r="I76" s="163" t="s">
        <v>174</v>
      </c>
      <c r="J76" s="163" t="s">
        <v>239</v>
      </c>
      <c r="K76" s="119"/>
      <c r="L76" s="119"/>
      <c r="M76" s="119"/>
      <c r="N76" s="119"/>
      <c r="O76" s="119"/>
      <c r="P76" s="119"/>
    </row>
    <row r="77" spans="2:16" ht="14.25">
      <c r="B77" s="162">
        <v>28720</v>
      </c>
      <c r="C77" s="162">
        <v>40</v>
      </c>
      <c r="D77" s="162">
        <v>5013</v>
      </c>
      <c r="E77" s="162">
        <v>33773</v>
      </c>
      <c r="F77" s="162">
        <v>635</v>
      </c>
      <c r="G77" s="162">
        <v>824</v>
      </c>
      <c r="H77" s="162">
        <v>33584</v>
      </c>
      <c r="I77" s="162">
        <v>7816</v>
      </c>
      <c r="J77" s="162">
        <v>25957</v>
      </c>
      <c r="K77" s="119"/>
      <c r="L77" s="119"/>
      <c r="M77" s="119"/>
      <c r="N77" s="119"/>
      <c r="O77" s="119"/>
      <c r="P77" s="119"/>
    </row>
    <row r="78" spans="2:16" ht="9" customHeight="1">
      <c r="B78" s="119"/>
      <c r="C78" s="119"/>
      <c r="D78" s="119"/>
      <c r="E78" s="119"/>
      <c r="F78" s="119"/>
      <c r="G78" s="119"/>
      <c r="H78" s="119"/>
      <c r="I78" s="119"/>
      <c r="J78" s="119"/>
      <c r="K78" s="119"/>
      <c r="L78" s="119"/>
      <c r="M78" s="119"/>
      <c r="N78" s="119"/>
      <c r="O78" s="119"/>
      <c r="P78" s="119"/>
    </row>
    <row r="79" spans="2:16" ht="14.25">
      <c r="B79" s="223" t="s">
        <v>251</v>
      </c>
      <c r="C79" s="223"/>
      <c r="D79" s="223"/>
      <c r="E79" s="223"/>
      <c r="F79" s="223"/>
      <c r="G79" s="223"/>
      <c r="H79" s="223"/>
      <c r="I79" s="223"/>
      <c r="J79" s="223"/>
      <c r="K79" s="223"/>
      <c r="L79" s="223"/>
      <c r="M79" s="224"/>
      <c r="N79" s="224"/>
      <c r="O79" s="224"/>
      <c r="P79" s="224"/>
    </row>
  </sheetData>
  <sheetProtection sheet="1" objects="1" scenarios="1"/>
  <mergeCells count="18">
    <mergeCell ref="B60:P60"/>
    <mergeCell ref="B62:P62"/>
    <mergeCell ref="B18:P18"/>
    <mergeCell ref="B21:P21"/>
    <mergeCell ref="B64:P64"/>
    <mergeCell ref="B79:P79"/>
    <mergeCell ref="B28:P28"/>
    <mergeCell ref="B30:P30"/>
    <mergeCell ref="B33:P33"/>
    <mergeCell ref="B35:P35"/>
    <mergeCell ref="B37:P37"/>
    <mergeCell ref="B45:P45"/>
    <mergeCell ref="B3:P3"/>
    <mergeCell ref="B5:P5"/>
    <mergeCell ref="B7:P7"/>
    <mergeCell ref="B9:P9"/>
    <mergeCell ref="B12:P12"/>
    <mergeCell ref="B15:P1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5"/>
  </sheetPr>
  <dimension ref="A1:Y35"/>
  <sheetViews>
    <sheetView zoomScalePageLayoutView="0" workbookViewId="0" topLeftCell="A1">
      <selection activeCell="A1" sqref="A1"/>
    </sheetView>
  </sheetViews>
  <sheetFormatPr defaultColWidth="8.88671875" defaultRowHeight="15"/>
  <cols>
    <col min="1" max="1" width="1.88671875" style="143"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23" width="8.88671875" style="143" customWidth="1"/>
  </cols>
  <sheetData>
    <row r="1" spans="2:10" ht="13.5" customHeight="1">
      <c r="B1" s="143"/>
      <c r="C1" s="143"/>
      <c r="D1" s="143"/>
      <c r="E1" s="143"/>
      <c r="F1" s="143"/>
      <c r="G1" s="143"/>
      <c r="H1" s="143"/>
      <c r="I1" s="143"/>
      <c r="J1" s="143"/>
    </row>
    <row r="2" spans="2:10" ht="22.5" customHeight="1">
      <c r="B2" s="80"/>
      <c r="C2" s="81" t="str">
        <f>FrontPage!C2</f>
        <v>Section 52 Outturn Statement, 2022-23</v>
      </c>
      <c r="D2" s="82"/>
      <c r="E2" s="82"/>
      <c r="F2" s="82"/>
      <c r="G2" s="82"/>
      <c r="H2" s="82"/>
      <c r="I2" s="83" t="str">
        <f>FrontPage!M2</f>
        <v>Part 1</v>
      </c>
      <c r="J2" s="84"/>
    </row>
    <row r="3" spans="2:10" ht="15" customHeight="1">
      <c r="B3" s="85"/>
      <c r="C3" s="86" t="s">
        <v>202</v>
      </c>
      <c r="D3" s="87"/>
      <c r="E3" s="87"/>
      <c r="F3" s="87"/>
      <c r="G3" s="87"/>
      <c r="H3" s="88"/>
      <c r="I3" s="89" t="str">
        <f>LEAName</f>
        <v>Vale of Glamorgan Council</v>
      </c>
      <c r="J3" s="90"/>
    </row>
    <row r="4" spans="2:10" ht="3.75" customHeight="1">
      <c r="B4" s="85"/>
      <c r="C4" s="87"/>
      <c r="D4" s="87"/>
      <c r="E4" s="87"/>
      <c r="F4" s="87"/>
      <c r="G4" s="87"/>
      <c r="H4" s="88"/>
      <c r="I4" s="88"/>
      <c r="J4" s="90"/>
    </row>
    <row r="5" spans="2:10" ht="15">
      <c r="B5" s="85"/>
      <c r="C5" s="88"/>
      <c r="D5" s="88"/>
      <c r="E5" s="88"/>
      <c r="F5" s="88"/>
      <c r="G5" s="88"/>
      <c r="H5" s="88"/>
      <c r="I5" s="88"/>
      <c r="J5" s="90"/>
    </row>
    <row r="6" spans="1:23" s="93" customFormat="1" ht="38.25" customHeight="1">
      <c r="A6" s="144"/>
      <c r="B6" s="85"/>
      <c r="C6" s="228" t="s">
        <v>215</v>
      </c>
      <c r="D6" s="228"/>
      <c r="E6" s="228"/>
      <c r="F6" s="228"/>
      <c r="G6" s="228"/>
      <c r="H6" s="228"/>
      <c r="I6" s="228"/>
      <c r="J6" s="92"/>
      <c r="K6" s="144"/>
      <c r="L6" s="144"/>
      <c r="M6" s="144"/>
      <c r="N6" s="144"/>
      <c r="O6" s="144"/>
      <c r="P6" s="144"/>
      <c r="Q6" s="144"/>
      <c r="R6" s="144"/>
      <c r="S6" s="144"/>
      <c r="T6" s="144"/>
      <c r="U6" s="144"/>
      <c r="V6" s="144"/>
      <c r="W6" s="144"/>
    </row>
    <row r="7" spans="1:23" s="93" customFormat="1" ht="29.25" customHeight="1">
      <c r="A7" s="144"/>
      <c r="B7" s="85"/>
      <c r="C7" s="228" t="s">
        <v>203</v>
      </c>
      <c r="D7" s="228"/>
      <c r="E7" s="228"/>
      <c r="F7" s="228"/>
      <c r="G7" s="228"/>
      <c r="H7" s="228"/>
      <c r="I7" s="228"/>
      <c r="J7" s="92"/>
      <c r="K7" s="144"/>
      <c r="L7" s="144"/>
      <c r="M7" s="144"/>
      <c r="N7" s="144"/>
      <c r="O7" s="144"/>
      <c r="P7" s="144"/>
      <c r="Q7" s="144"/>
      <c r="R7" s="144"/>
      <c r="S7" s="144"/>
      <c r="T7" s="144"/>
      <c r="U7" s="144"/>
      <c r="V7" s="144"/>
      <c r="W7" s="144"/>
    </row>
    <row r="8" spans="1:23" s="93" customFormat="1" ht="12.75">
      <c r="A8" s="144"/>
      <c r="B8" s="85"/>
      <c r="C8" s="228" t="s">
        <v>204</v>
      </c>
      <c r="D8" s="228"/>
      <c r="E8" s="228"/>
      <c r="F8" s="228"/>
      <c r="G8" s="228"/>
      <c r="H8" s="228"/>
      <c r="I8" s="228"/>
      <c r="J8" s="92"/>
      <c r="K8" s="144"/>
      <c r="L8" s="144"/>
      <c r="M8" s="144"/>
      <c r="N8" s="144"/>
      <c r="O8" s="144"/>
      <c r="P8" s="144"/>
      <c r="Q8" s="144"/>
      <c r="R8" s="144"/>
      <c r="S8" s="144"/>
      <c r="T8" s="144"/>
      <c r="U8" s="144"/>
      <c r="V8" s="144"/>
      <c r="W8" s="144"/>
    </row>
    <row r="9" spans="1:23" s="93" customFormat="1" ht="12.75">
      <c r="A9" s="144"/>
      <c r="B9" s="85"/>
      <c r="C9" s="228" t="s">
        <v>205</v>
      </c>
      <c r="D9" s="228"/>
      <c r="E9" s="228"/>
      <c r="F9" s="228"/>
      <c r="G9" s="228"/>
      <c r="H9" s="228"/>
      <c r="I9" s="228"/>
      <c r="J9" s="92"/>
      <c r="K9" s="144"/>
      <c r="L9" s="144"/>
      <c r="M9" s="144"/>
      <c r="N9" s="144"/>
      <c r="O9" s="144"/>
      <c r="P9" s="144"/>
      <c r="Q9" s="144"/>
      <c r="R9" s="144"/>
      <c r="S9" s="144"/>
      <c r="T9" s="144"/>
      <c r="U9" s="144"/>
      <c r="V9" s="144"/>
      <c r="W9" s="144"/>
    </row>
    <row r="10" spans="1:23" s="93" customFormat="1" ht="12.75">
      <c r="A10" s="144"/>
      <c r="B10" s="85"/>
      <c r="C10" s="228" t="s">
        <v>206</v>
      </c>
      <c r="D10" s="228"/>
      <c r="E10" s="228"/>
      <c r="F10" s="228"/>
      <c r="G10" s="228"/>
      <c r="H10" s="228"/>
      <c r="I10" s="228"/>
      <c r="J10" s="92"/>
      <c r="K10" s="144"/>
      <c r="L10" s="144"/>
      <c r="M10" s="144"/>
      <c r="N10" s="144"/>
      <c r="O10" s="144"/>
      <c r="P10" s="144"/>
      <c r="Q10" s="144"/>
      <c r="R10" s="144"/>
      <c r="S10" s="144"/>
      <c r="T10" s="144"/>
      <c r="U10" s="144"/>
      <c r="V10" s="144"/>
      <c r="W10" s="144"/>
    </row>
    <row r="11" spans="1:23" s="93" customFormat="1" ht="12.75">
      <c r="A11" s="144"/>
      <c r="B11" s="85"/>
      <c r="C11" s="91"/>
      <c r="D11" s="91"/>
      <c r="E11" s="91"/>
      <c r="F11" s="91"/>
      <c r="G11" s="91"/>
      <c r="H11" s="91"/>
      <c r="I11" s="91"/>
      <c r="J11" s="92"/>
      <c r="K11" s="144"/>
      <c r="L11" s="144"/>
      <c r="M11" s="144"/>
      <c r="N11" s="144"/>
      <c r="O11" s="144"/>
      <c r="P11" s="144"/>
      <c r="Q11" s="144"/>
      <c r="R11" s="144"/>
      <c r="S11" s="144"/>
      <c r="T11" s="144"/>
      <c r="U11" s="144"/>
      <c r="V11" s="144"/>
      <c r="W11" s="144"/>
    </row>
    <row r="12" spans="1:23" s="93" customFormat="1" ht="12.75">
      <c r="A12" s="144"/>
      <c r="B12" s="85"/>
      <c r="C12" s="94" t="s">
        <v>320</v>
      </c>
      <c r="D12" s="95"/>
      <c r="E12" s="96"/>
      <c r="F12" s="96"/>
      <c r="G12" s="97"/>
      <c r="H12" s="97"/>
      <c r="I12" s="98"/>
      <c r="J12" s="99"/>
      <c r="K12" s="144"/>
      <c r="L12" s="144"/>
      <c r="M12" s="144"/>
      <c r="N12" s="144"/>
      <c r="O12" s="144"/>
      <c r="P12" s="144"/>
      <c r="Q12" s="144"/>
      <c r="R12" s="144"/>
      <c r="S12" s="144"/>
      <c r="T12" s="144"/>
      <c r="U12" s="144"/>
      <c r="V12" s="144"/>
      <c r="W12" s="144"/>
    </row>
    <row r="13" spans="1:23" s="93" customFormat="1" ht="12.75">
      <c r="A13" s="144"/>
      <c r="B13" s="85"/>
      <c r="C13" s="94"/>
      <c r="D13" s="98"/>
      <c r="E13" s="96"/>
      <c r="F13" s="96"/>
      <c r="G13" s="97"/>
      <c r="H13" s="97"/>
      <c r="I13" s="98"/>
      <c r="J13" s="99"/>
      <c r="K13" s="144"/>
      <c r="L13" s="144"/>
      <c r="M13" s="144"/>
      <c r="N13" s="144"/>
      <c r="O13" s="144"/>
      <c r="P13" s="144"/>
      <c r="Q13" s="144"/>
      <c r="R13" s="144"/>
      <c r="S13" s="144"/>
      <c r="T13" s="144"/>
      <c r="U13" s="144"/>
      <c r="V13" s="144"/>
      <c r="W13" s="144"/>
    </row>
    <row r="14" spans="1:23" s="93" customFormat="1" ht="19.5" customHeight="1">
      <c r="A14" s="144"/>
      <c r="B14" s="85"/>
      <c r="C14" s="88" t="s">
        <v>207</v>
      </c>
      <c r="D14" s="88"/>
      <c r="E14" s="88"/>
      <c r="F14" s="88"/>
      <c r="G14" s="88"/>
      <c r="H14" s="88"/>
      <c r="I14" s="88"/>
      <c r="J14" s="90"/>
      <c r="K14" s="144"/>
      <c r="L14" s="144"/>
      <c r="M14" s="144"/>
      <c r="N14" s="144"/>
      <c r="O14" s="144"/>
      <c r="P14" s="144"/>
      <c r="Q14" s="144"/>
      <c r="R14" s="144"/>
      <c r="S14" s="144"/>
      <c r="T14" s="144"/>
      <c r="U14" s="144"/>
      <c r="V14" s="144"/>
      <c r="W14" s="144"/>
    </row>
    <row r="15" spans="1:23" s="93" customFormat="1" ht="72.75" customHeight="1">
      <c r="A15" s="144"/>
      <c r="B15" s="85"/>
      <c r="C15" s="229"/>
      <c r="D15" s="230"/>
      <c r="E15" s="230"/>
      <c r="F15" s="230"/>
      <c r="G15" s="230"/>
      <c r="H15" s="230"/>
      <c r="I15" s="231"/>
      <c r="J15" s="90"/>
      <c r="K15" s="144"/>
      <c r="L15" s="144"/>
      <c r="M15" s="144"/>
      <c r="N15" s="144"/>
      <c r="O15" s="144"/>
      <c r="P15" s="144"/>
      <c r="Q15" s="144"/>
      <c r="R15" s="144"/>
      <c r="S15" s="144"/>
      <c r="T15" s="144"/>
      <c r="U15" s="144"/>
      <c r="V15" s="144"/>
      <c r="W15" s="144"/>
    </row>
    <row r="16" spans="1:23" s="93" customFormat="1" ht="12.75">
      <c r="A16" s="144"/>
      <c r="B16" s="100"/>
      <c r="C16" s="101"/>
      <c r="D16" s="101"/>
      <c r="E16" s="101"/>
      <c r="F16" s="101"/>
      <c r="G16" s="101"/>
      <c r="H16" s="101"/>
      <c r="I16" s="101"/>
      <c r="J16" s="102"/>
      <c r="K16" s="144"/>
      <c r="L16" s="144"/>
      <c r="M16" s="144"/>
      <c r="N16" s="144"/>
      <c r="O16" s="144"/>
      <c r="P16" s="144"/>
      <c r="Q16" s="144"/>
      <c r="R16" s="144"/>
      <c r="S16" s="144"/>
      <c r="T16" s="144"/>
      <c r="U16" s="144"/>
      <c r="V16" s="144"/>
      <c r="W16" s="144"/>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Y35" s="134"/>
    </row>
  </sheetData>
  <sheetProtection sheet="1" objects="1" scenarios="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pageMargins left="0.75" right="0.75" top="0.5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A1:Q24"/>
  <sheetViews>
    <sheetView zoomScalePageLayoutView="0" workbookViewId="0" topLeftCell="A1">
      <selection activeCell="B2" sqref="B2"/>
    </sheetView>
  </sheetViews>
  <sheetFormatPr defaultColWidth="0" defaultRowHeight="15"/>
  <cols>
    <col min="1" max="1" width="1.77734375" style="1" customWidth="1"/>
    <col min="2" max="2" width="2.10546875" style="1" customWidth="1"/>
    <col min="3" max="3" width="74.4453125" style="1" customWidth="1"/>
    <col min="4" max="4" width="5.21484375" style="1" customWidth="1"/>
    <col min="5" max="5" width="8.88671875" style="8" customWidth="1"/>
    <col min="6" max="17" width="8.88671875" style="1" customWidth="1"/>
    <col min="18" max="16384" width="4.3359375" style="1" hidden="1" customWidth="1"/>
  </cols>
  <sheetData>
    <row r="1" spans="1:4" ht="15">
      <c r="A1" s="143"/>
      <c r="B1" s="143"/>
      <c r="C1" s="143"/>
      <c r="D1" s="143"/>
    </row>
    <row r="2" spans="1:4" ht="21" customHeight="1">
      <c r="A2" s="143"/>
      <c r="B2" s="103" t="str">
        <f>FrontPage!C2</f>
        <v>Section 52 Outturn Statement, 2022-23</v>
      </c>
      <c r="C2" s="82"/>
      <c r="D2" s="104" t="str">
        <f>FrontPage!M2</f>
        <v>Part 1</v>
      </c>
    </row>
    <row r="3" spans="1:4" ht="15" customHeight="1">
      <c r="A3" s="143"/>
      <c r="B3" s="105"/>
      <c r="C3" s="106"/>
      <c r="D3" s="107"/>
    </row>
    <row r="4" spans="1:4" ht="15" customHeight="1">
      <c r="A4" s="143"/>
      <c r="B4" s="105"/>
      <c r="C4" s="166" t="str">
        <f>LEAName</f>
        <v>Vale of Glamorgan Council</v>
      </c>
      <c r="D4" s="107"/>
    </row>
    <row r="5" spans="1:4" ht="15" customHeight="1">
      <c r="A5" s="143"/>
      <c r="B5" s="105"/>
      <c r="C5" s="106"/>
      <c r="D5" s="107"/>
    </row>
    <row r="6" spans="1:4" ht="38.25" customHeight="1">
      <c r="A6" s="143"/>
      <c r="B6" s="105"/>
      <c r="C6" s="108" t="s">
        <v>208</v>
      </c>
      <c r="D6" s="107"/>
    </row>
    <row r="7" spans="1:4" ht="6" customHeight="1">
      <c r="A7" s="143"/>
      <c r="B7" s="105"/>
      <c r="C7" s="106"/>
      <c r="D7" s="107"/>
    </row>
    <row r="8" spans="1:4" ht="15" customHeight="1">
      <c r="A8" s="143"/>
      <c r="B8" s="109" t="s">
        <v>209</v>
      </c>
      <c r="C8" s="110"/>
      <c r="D8" s="107"/>
    </row>
    <row r="9" spans="1:4" ht="78" customHeight="1">
      <c r="A9" s="143"/>
      <c r="B9" s="105"/>
      <c r="C9" s="145"/>
      <c r="D9" s="107"/>
    </row>
    <row r="10" spans="1:4" ht="6" customHeight="1">
      <c r="A10" s="143"/>
      <c r="B10" s="105"/>
      <c r="C10" s="110"/>
      <c r="D10" s="107"/>
    </row>
    <row r="11" spans="1:4" ht="15">
      <c r="A11" s="143"/>
      <c r="B11" s="109" t="s">
        <v>210</v>
      </c>
      <c r="C11" s="106"/>
      <c r="D11" s="107"/>
    </row>
    <row r="12" spans="1:4" ht="78" customHeight="1">
      <c r="A12" s="143"/>
      <c r="B12" s="105"/>
      <c r="C12" s="145"/>
      <c r="D12" s="107"/>
    </row>
    <row r="13" spans="1:4" ht="6" customHeight="1">
      <c r="A13" s="143"/>
      <c r="B13" s="105"/>
      <c r="C13" s="110"/>
      <c r="D13" s="107"/>
    </row>
    <row r="14" spans="1:4" ht="15">
      <c r="A14" s="143"/>
      <c r="B14" s="109" t="s">
        <v>211</v>
      </c>
      <c r="C14" s="106"/>
      <c r="D14" s="107"/>
    </row>
    <row r="15" spans="1:4" ht="78" customHeight="1">
      <c r="A15" s="143"/>
      <c r="B15" s="105"/>
      <c r="C15" s="145"/>
      <c r="D15" s="107"/>
    </row>
    <row r="16" spans="1:4" ht="6" customHeight="1">
      <c r="A16" s="143"/>
      <c r="B16" s="105"/>
      <c r="C16" s="110"/>
      <c r="D16" s="107"/>
    </row>
    <row r="17" spans="1:4" ht="15">
      <c r="A17" s="143"/>
      <c r="B17" s="109" t="s">
        <v>212</v>
      </c>
      <c r="C17" s="106"/>
      <c r="D17" s="107"/>
    </row>
    <row r="18" spans="1:4" ht="78" customHeight="1">
      <c r="A18" s="143"/>
      <c r="B18" s="105"/>
      <c r="C18" s="145"/>
      <c r="D18" s="107"/>
    </row>
    <row r="19" spans="1:4" ht="15">
      <c r="A19" s="143"/>
      <c r="B19" s="111"/>
      <c r="C19" s="112"/>
      <c r="D19" s="113"/>
    </row>
    <row r="20" ht="15">
      <c r="A20" s="8"/>
    </row>
    <row r="24" ht="15">
      <c r="Q24" s="160"/>
    </row>
  </sheetData>
  <sheetProtection sheet="1" objects="1" scenarios="1"/>
  <printOptions/>
  <pageMargins left="0.3" right="0.21" top="0.11" bottom="0.09" header="0.11" footer="0.0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52 Outturn Statement 2223</dc:title>
  <dc:subject/>
  <dc:creator>Emma Ryles</dc:creator>
  <cp:keywords/>
  <dc:description/>
  <cp:lastModifiedBy>Monckton, Nicola</cp:lastModifiedBy>
  <cp:lastPrinted>2013-05-10T15:29:26Z</cp:lastPrinted>
  <dcterms:created xsi:type="dcterms:W3CDTF">1999-11-23T10:15:58Z</dcterms:created>
  <dcterms:modified xsi:type="dcterms:W3CDTF">2023-08-09T15:01:04Z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